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ZA VEA\Desktop\2023\ESTUDIOS &amp; PROYECTOS 2023\ACTUALIZACIONES\ACTUALIZAR EXPEDIENTE TECNICO circunvalacion\E.T. CIRCUNVALACION - ACTUALIZADO MARZO 2023\4.- METRADOS - ACTUALIZADO\"/>
    </mc:Choice>
  </mc:AlternateContent>
  <xr:revisionPtr revIDLastSave="0" documentId="13_ncr:1_{F33DBE30-54D8-44E9-B9E2-0A7065368610}" xr6:coauthVersionLast="47" xr6:coauthVersionMax="47" xr10:uidLastSave="{00000000-0000-0000-0000-000000000000}"/>
  <bookViews>
    <workbookView xWindow="-120" yWindow="-120" windowWidth="29040" windowHeight="15720" xr2:uid="{CAA2B9D3-B78F-42C8-9BA1-63F906273395}"/>
  </bookViews>
  <sheets>
    <sheet name="DESAGREGADO DE METRADOS" sheetId="2" r:id="rId1"/>
    <sheet name="RESUMEN DE METRADOS" sheetId="4" r:id="rId2"/>
    <sheet name="Hoja1" sheetId="1" state="hidden" r:id="rId3"/>
  </sheets>
  <definedNames>
    <definedName name="_xlnm.Print_Area" localSheetId="0">'DESAGREGADO DE METRADOS'!$A$1:$K$1482</definedName>
    <definedName name="_xlnm.Print_Area" localSheetId="2">Hoja1!$A$1:$L$1227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0" i="2" l="1"/>
  <c r="K428" i="2"/>
  <c r="K1480" i="2"/>
  <c r="G1480" i="2"/>
  <c r="K1479" i="2"/>
  <c r="K1478" i="2"/>
  <c r="K1477" i="2"/>
  <c r="K1476" i="2"/>
  <c r="K40" i="2"/>
  <c r="M665" i="2" l="1"/>
  <c r="M666" i="2"/>
  <c r="M667" i="2"/>
  <c r="M668" i="2"/>
  <c r="M669" i="2"/>
  <c r="M670" i="2"/>
  <c r="M671" i="2"/>
  <c r="M672" i="2"/>
  <c r="M673" i="2"/>
  <c r="M674" i="2"/>
  <c r="M675" i="2"/>
  <c r="M676" i="2"/>
  <c r="M664" i="2"/>
  <c r="M678" i="2" s="1"/>
  <c r="K587" i="2"/>
  <c r="H588" i="2"/>
  <c r="K546" i="2"/>
  <c r="K545" i="2"/>
  <c r="K503" i="2"/>
  <c r="K504" i="2"/>
  <c r="K461" i="2"/>
  <c r="K462" i="2"/>
  <c r="K463" i="2"/>
  <c r="K429" i="2"/>
  <c r="K430" i="2"/>
  <c r="K431" i="2"/>
  <c r="K432" i="2"/>
  <c r="K433" i="2"/>
  <c r="K434" i="2"/>
  <c r="K435" i="2"/>
  <c r="K436" i="2"/>
  <c r="K437" i="2"/>
  <c r="K438" i="2"/>
  <c r="K439" i="2"/>
  <c r="G424" i="2"/>
  <c r="M1434" i="2"/>
  <c r="G1424" i="2"/>
  <c r="K1424" i="2"/>
  <c r="G1419" i="2"/>
  <c r="K1418" i="2"/>
  <c r="K1419" i="2" s="1"/>
  <c r="G1434" i="2"/>
  <c r="K1433" i="2"/>
  <c r="K1434" i="2" s="1"/>
  <c r="G1429" i="2"/>
  <c r="K1428" i="2"/>
  <c r="K1429" i="2" s="1"/>
  <c r="K1406" i="2"/>
  <c r="K1407" i="2" s="1"/>
  <c r="G1407" i="2"/>
  <c r="G1414" i="2"/>
  <c r="K1413" i="2"/>
  <c r="K1414" i="2" s="1"/>
  <c r="G1461" i="2"/>
  <c r="K1460" i="2"/>
  <c r="K1461" i="2" s="1"/>
  <c r="B1460" i="2"/>
  <c r="G1401" i="2"/>
  <c r="K1400" i="2"/>
  <c r="K1401" i="2" s="1"/>
  <c r="G1396" i="2"/>
  <c r="K1395" i="2"/>
  <c r="K1396" i="2" s="1"/>
  <c r="G1391" i="2"/>
  <c r="K1390" i="2"/>
  <c r="K1391" i="2" s="1"/>
  <c r="K1385" i="2"/>
  <c r="K1386" i="2" s="1"/>
  <c r="G1386" i="2"/>
  <c r="K1377" i="2"/>
  <c r="K1378" i="2"/>
  <c r="K1379" i="2"/>
  <c r="K1380" i="2"/>
  <c r="G1381" i="2"/>
  <c r="K1376" i="2"/>
  <c r="K1370" i="2"/>
  <c r="K1371" i="2"/>
  <c r="K1369" i="2"/>
  <c r="G1372" i="2"/>
  <c r="K1361" i="2"/>
  <c r="K1362" i="2"/>
  <c r="K1363" i="2"/>
  <c r="K1364" i="2"/>
  <c r="K1360" i="2"/>
  <c r="G1365" i="2"/>
  <c r="K1354" i="2"/>
  <c r="K1355" i="2" s="1"/>
  <c r="G1355" i="2"/>
  <c r="K1348" i="2"/>
  <c r="K1349" i="2" s="1"/>
  <c r="G1349" i="2"/>
  <c r="G1344" i="2"/>
  <c r="K1343" i="2"/>
  <c r="K1344" i="2" s="1"/>
  <c r="K1338" i="2"/>
  <c r="K1339" i="2" s="1"/>
  <c r="G1339" i="2"/>
  <c r="G1334" i="2"/>
  <c r="K1333" i="2"/>
  <c r="K1334" i="2" s="1"/>
  <c r="K1381" i="2" l="1"/>
  <c r="K1365" i="2"/>
  <c r="K1372" i="2"/>
  <c r="G1159" i="2" l="1"/>
  <c r="K1158" i="2"/>
  <c r="K1157" i="2"/>
  <c r="K1156" i="2"/>
  <c r="K1155" i="2"/>
  <c r="G1151" i="2"/>
  <c r="K1150" i="2"/>
  <c r="J1174" i="2" s="1"/>
  <c r="K1149" i="2"/>
  <c r="J1173" i="2" s="1"/>
  <c r="K1173" i="2" s="1"/>
  <c r="K1148" i="2"/>
  <c r="J1172" i="2" s="1"/>
  <c r="K1172" i="2" s="1"/>
  <c r="K1147" i="2"/>
  <c r="J1171" i="2" s="1"/>
  <c r="K1171" i="2" s="1"/>
  <c r="G1175" i="2"/>
  <c r="K1291" i="2"/>
  <c r="J1323" i="2" s="1"/>
  <c r="K1323" i="2" s="1"/>
  <c r="G1327" i="2"/>
  <c r="G31" i="2"/>
  <c r="K30" i="2"/>
  <c r="K31" i="2" s="1"/>
  <c r="G26" i="2"/>
  <c r="K25" i="2"/>
  <c r="K26" i="2" s="1"/>
  <c r="K1159" i="2" l="1"/>
  <c r="K1151" i="2"/>
  <c r="G21" i="2" l="1"/>
  <c r="K20" i="2"/>
  <c r="K21" i="2" s="1"/>
  <c r="K1285" i="2"/>
  <c r="K1238" i="2"/>
  <c r="K1239" i="2"/>
  <c r="K1240" i="2"/>
  <c r="K1241" i="2"/>
  <c r="K1242" i="2"/>
  <c r="K1243" i="2"/>
  <c r="K1244" i="2"/>
  <c r="K1245" i="2"/>
  <c r="K1246" i="2"/>
  <c r="K1247" i="2"/>
  <c r="K1248" i="2"/>
  <c r="K1249" i="2"/>
  <c r="K1250" i="2"/>
  <c r="K1251" i="2"/>
  <c r="K1252" i="2"/>
  <c r="K1253" i="2"/>
  <c r="K1254" i="2"/>
  <c r="K1255" i="2"/>
  <c r="K1256" i="2"/>
  <c r="K1257" i="2"/>
  <c r="K1258" i="2"/>
  <c r="K1259" i="2"/>
  <c r="K1260" i="2"/>
  <c r="K1261" i="2"/>
  <c r="K1262" i="2"/>
  <c r="K1263" i="2"/>
  <c r="K1264" i="2"/>
  <c r="K1265" i="2"/>
  <c r="K1266" i="2"/>
  <c r="K1267" i="2"/>
  <c r="K1268" i="2"/>
  <c r="K1269" i="2"/>
  <c r="K1270" i="2"/>
  <c r="K1271" i="2"/>
  <c r="K1272" i="2"/>
  <c r="K1273" i="2"/>
  <c r="K1274" i="2"/>
  <c r="K1275" i="2"/>
  <c r="K1276" i="2"/>
  <c r="K1277" i="2"/>
  <c r="K1278" i="2"/>
  <c r="K1279" i="2"/>
  <c r="K1280" i="2"/>
  <c r="K1281" i="2"/>
  <c r="K1282" i="2"/>
  <c r="K1283" i="2"/>
  <c r="K1284" i="2"/>
  <c r="K1237" i="2"/>
  <c r="K1236" i="2"/>
  <c r="K1189" i="2"/>
  <c r="K1190" i="2"/>
  <c r="K1191" i="2"/>
  <c r="K1192" i="2"/>
  <c r="K1193" i="2"/>
  <c r="K1194" i="2"/>
  <c r="K1195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15" i="2"/>
  <c r="K1216" i="2"/>
  <c r="K1217" i="2"/>
  <c r="K1218" i="2"/>
  <c r="K1219" i="2"/>
  <c r="K1220" i="2"/>
  <c r="K1221" i="2"/>
  <c r="K1222" i="2"/>
  <c r="K1223" i="2"/>
  <c r="K1224" i="2"/>
  <c r="K1225" i="2"/>
  <c r="K1226" i="2"/>
  <c r="K1227" i="2"/>
  <c r="K1228" i="2"/>
  <c r="K1229" i="2"/>
  <c r="K1230" i="2"/>
  <c r="K1231" i="2"/>
  <c r="K1232" i="2"/>
  <c r="K1233" i="2"/>
  <c r="K1234" i="2"/>
  <c r="K1235" i="2"/>
  <c r="K1188" i="2"/>
  <c r="K331" i="2"/>
  <c r="K1286" i="2" l="1"/>
  <c r="N172" i="2" l="1"/>
  <c r="N176" i="2"/>
  <c r="A153" i="2"/>
  <c r="K1010" i="2"/>
  <c r="K1011" i="2"/>
  <c r="K1012" i="2"/>
  <c r="K1013" i="2"/>
  <c r="K1014" i="2"/>
  <c r="K1015" i="2"/>
  <c r="K1016" i="2"/>
  <c r="K1017" i="2"/>
  <c r="K1018" i="2"/>
  <c r="K1019" i="2"/>
  <c r="K1020" i="2"/>
  <c r="M972" i="2"/>
  <c r="K953" i="2"/>
  <c r="K952" i="2"/>
  <c r="H951" i="2"/>
  <c r="K951" i="2" s="1"/>
  <c r="H950" i="2"/>
  <c r="K950" i="2" s="1"/>
  <c r="K949" i="2"/>
  <c r="K948" i="2"/>
  <c r="K947" i="2"/>
  <c r="K946" i="2"/>
  <c r="K945" i="2"/>
  <c r="K944" i="2"/>
  <c r="K943" i="2"/>
  <c r="K942" i="2"/>
  <c r="K941" i="2"/>
  <c r="K940" i="2"/>
  <c r="K934" i="2"/>
  <c r="K935" i="2"/>
  <c r="H933" i="2"/>
  <c r="H932" i="2"/>
  <c r="K916" i="2"/>
  <c r="G658" i="2"/>
  <c r="G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540" i="2"/>
  <c r="K547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M530" i="2"/>
  <c r="H598" i="2"/>
  <c r="H591" i="2"/>
  <c r="H601" i="2" s="1"/>
  <c r="H1183" i="2" s="1"/>
  <c r="H590" i="2"/>
  <c r="K590" i="2" s="1"/>
  <c r="H589" i="2"/>
  <c r="H599" i="2" s="1"/>
  <c r="H1181" i="2" s="1"/>
  <c r="G592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34" i="2"/>
  <c r="K535" i="2"/>
  <c r="K536" i="2"/>
  <c r="K537" i="2"/>
  <c r="K538" i="2"/>
  <c r="K539" i="2"/>
  <c r="K530" i="2"/>
  <c r="K531" i="2"/>
  <c r="K532" i="2"/>
  <c r="K533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340" i="2"/>
  <c r="G294" i="2"/>
  <c r="N175" i="2"/>
  <c r="N174" i="2"/>
  <c r="N173" i="2"/>
  <c r="F223" i="2" s="1"/>
  <c r="N194" i="2"/>
  <c r="N192" i="2"/>
  <c r="N188" i="2"/>
  <c r="N186" i="2"/>
  <c r="N183" i="2"/>
  <c r="N182" i="2"/>
  <c r="N179" i="2"/>
  <c r="N178" i="2"/>
  <c r="M195" i="2"/>
  <c r="M196" i="2"/>
  <c r="M197" i="2"/>
  <c r="M198" i="2"/>
  <c r="M199" i="2"/>
  <c r="M200" i="2"/>
  <c r="M201" i="2"/>
  <c r="M202" i="2"/>
  <c r="M203" i="2"/>
  <c r="M204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7" i="2"/>
  <c r="M180" i="2"/>
  <c r="M181" i="2"/>
  <c r="M184" i="2"/>
  <c r="M185" i="2"/>
  <c r="M187" i="2"/>
  <c r="M189" i="2"/>
  <c r="M190" i="2"/>
  <c r="M191" i="2"/>
  <c r="M193" i="2"/>
  <c r="M156" i="2"/>
  <c r="K499" i="2" l="1"/>
  <c r="K583" i="2"/>
  <c r="H646" i="2"/>
  <c r="H1180" i="2"/>
  <c r="K1180" i="2" s="1"/>
  <c r="I223" i="2"/>
  <c r="K223" i="2" s="1"/>
  <c r="F222" i="2"/>
  <c r="I222" i="2" s="1"/>
  <c r="K222" i="2" s="1"/>
  <c r="F219" i="2"/>
  <c r="M172" i="2"/>
  <c r="F221" i="2" s="1"/>
  <c r="K954" i="2"/>
  <c r="K642" i="2"/>
  <c r="H600" i="2"/>
  <c r="H1182" i="2" s="1"/>
  <c r="K588" i="2"/>
  <c r="K591" i="2"/>
  <c r="K589" i="2"/>
  <c r="H234" i="2"/>
  <c r="H244" i="2" s="1"/>
  <c r="K244" i="2" s="1"/>
  <c r="H236" i="2"/>
  <c r="N204" i="2"/>
  <c r="F229" i="2" s="1"/>
  <c r="N196" i="2"/>
  <c r="F227" i="2" s="1"/>
  <c r="N177" i="2"/>
  <c r="F225" i="2" s="1"/>
  <c r="K592" i="2" l="1"/>
  <c r="F224" i="2"/>
  <c r="I224" i="2" s="1"/>
  <c r="K224" i="2" s="1"/>
  <c r="I225" i="2"/>
  <c r="K225" i="2" s="1"/>
  <c r="I227" i="2"/>
  <c r="K227" i="2" s="1"/>
  <c r="F226" i="2"/>
  <c r="I226" i="2" s="1"/>
  <c r="K226" i="2" s="1"/>
  <c r="F228" i="2"/>
  <c r="I228" i="2" s="1"/>
  <c r="K228" i="2" s="1"/>
  <c r="I229" i="2"/>
  <c r="K229" i="2" s="1"/>
  <c r="I221" i="2"/>
  <c r="K221" i="2" s="1"/>
  <c r="F220" i="2"/>
  <c r="I220" i="2" s="1"/>
  <c r="K220" i="2" s="1"/>
  <c r="H235" i="2"/>
  <c r="H245" i="2" s="1"/>
  <c r="H255" i="2" s="1"/>
  <c r="K255" i="2" s="1"/>
  <c r="I219" i="2"/>
  <c r="K219" i="2" s="1"/>
  <c r="F218" i="2"/>
  <c r="I218" i="2" s="1"/>
  <c r="K218" i="2" s="1"/>
  <c r="H254" i="2"/>
  <c r="K236" i="2"/>
  <c r="H246" i="2"/>
  <c r="H256" i="2" s="1"/>
  <c r="H239" i="2"/>
  <c r="K234" i="2"/>
  <c r="H238" i="2"/>
  <c r="H237" i="2"/>
  <c r="K245" i="2" l="1"/>
  <c r="K235" i="2"/>
  <c r="K230" i="2"/>
  <c r="K256" i="2"/>
  <c r="H265" i="2"/>
  <c r="K265" i="2" s="1"/>
  <c r="K254" i="2"/>
  <c r="H264" i="2"/>
  <c r="K264" i="2" s="1"/>
  <c r="K239" i="2"/>
  <c r="H249" i="2"/>
  <c r="K237" i="2"/>
  <c r="H247" i="2"/>
  <c r="K238" i="2"/>
  <c r="H248" i="2"/>
  <c r="H258" i="2" s="1"/>
  <c r="K240" i="2" l="1"/>
  <c r="K247" i="2"/>
  <c r="H257" i="2"/>
  <c r="K249" i="2"/>
  <c r="H259" i="2"/>
  <c r="K259" i="2" s="1"/>
  <c r="K248" i="2"/>
  <c r="K258" i="2"/>
  <c r="K257" i="2" l="1"/>
  <c r="K260" i="2" s="1"/>
  <c r="H266" i="2"/>
  <c r="K266" i="2" s="1"/>
  <c r="H267" i="2"/>
  <c r="K267" i="2" s="1"/>
  <c r="K268" i="2" l="1"/>
  <c r="K157" i="2" l="1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J210" i="2" s="1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156" i="2"/>
  <c r="K36" i="2"/>
  <c r="J209" i="2" l="1"/>
  <c r="K209" i="2" s="1"/>
  <c r="J212" i="2"/>
  <c r="K212" i="2" s="1"/>
  <c r="J211" i="2"/>
  <c r="K205" i="2"/>
  <c r="G56" i="2"/>
  <c r="G126" i="2"/>
  <c r="G213" i="2"/>
  <c r="K210" i="2"/>
  <c r="K211" i="2" l="1"/>
  <c r="K213" i="2" s="1"/>
  <c r="H131" i="2" l="1"/>
  <c r="H132" i="2"/>
  <c r="H133" i="2"/>
  <c r="H130" i="2"/>
  <c r="H138" i="2" s="1"/>
  <c r="H146" i="2" l="1"/>
  <c r="K138" i="2"/>
  <c r="G121" i="2" l="1"/>
  <c r="A110" i="2"/>
  <c r="A118" i="2" s="1"/>
  <c r="B115" i="2"/>
  <c r="B114" i="2"/>
  <c r="B113" i="2"/>
  <c r="B112" i="2"/>
  <c r="A123" i="2" l="1"/>
  <c r="A128" i="2" s="1"/>
  <c r="K73" i="2"/>
  <c r="K86" i="2"/>
  <c r="K85" i="2"/>
  <c r="K102" i="2"/>
  <c r="K74" i="2"/>
  <c r="K75" i="2"/>
  <c r="K76" i="2"/>
  <c r="K77" i="2"/>
  <c r="K78" i="2"/>
  <c r="K79" i="2"/>
  <c r="K80" i="2"/>
  <c r="K92" i="2"/>
  <c r="K93" i="2"/>
  <c r="K94" i="2"/>
  <c r="K96" i="2"/>
  <c r="K97" i="2"/>
  <c r="K98" i="2"/>
  <c r="K103" i="2"/>
  <c r="K104" i="2"/>
  <c r="K105" i="2"/>
  <c r="K106" i="2"/>
  <c r="K107" i="2"/>
  <c r="K88" i="2"/>
  <c r="K81" i="2"/>
  <c r="I103" i="2"/>
  <c r="I104" i="2"/>
  <c r="I105" i="2"/>
  <c r="I106" i="2"/>
  <c r="I107" i="2"/>
  <c r="I102" i="2"/>
  <c r="I101" i="2"/>
  <c r="I93" i="2"/>
  <c r="I94" i="2"/>
  <c r="I96" i="2"/>
  <c r="I97" i="2"/>
  <c r="I98" i="2"/>
  <c r="I92" i="2"/>
  <c r="I91" i="2"/>
  <c r="I88" i="2"/>
  <c r="I86" i="2"/>
  <c r="I87" i="2"/>
  <c r="I85" i="2"/>
  <c r="I84" i="2"/>
  <c r="I80" i="2"/>
  <c r="I81" i="2"/>
  <c r="I74" i="2"/>
  <c r="I75" i="2"/>
  <c r="I76" i="2"/>
  <c r="I77" i="2"/>
  <c r="I78" i="2"/>
  <c r="I79" i="2"/>
  <c r="I73" i="2"/>
  <c r="I72" i="2"/>
  <c r="F95" i="2"/>
  <c r="I95" i="2" s="1"/>
  <c r="K91" i="2"/>
  <c r="K87" i="2"/>
  <c r="H60" i="2"/>
  <c r="H61" i="2"/>
  <c r="H62" i="2"/>
  <c r="H63" i="2"/>
  <c r="I108" i="2" l="1"/>
  <c r="H115" i="2" s="1"/>
  <c r="K108" i="2"/>
  <c r="K89" i="2"/>
  <c r="K82" i="2"/>
  <c r="I89" i="2"/>
  <c r="H113" i="2" s="1"/>
  <c r="I99" i="2"/>
  <c r="H114" i="2" s="1"/>
  <c r="I82" i="2"/>
  <c r="H112" i="2" s="1"/>
  <c r="K112" i="2" s="1"/>
  <c r="K95" i="2"/>
  <c r="K99" i="2" s="1"/>
  <c r="K385" i="2" l="1"/>
  <c r="K386" i="2"/>
  <c r="K387" i="2"/>
  <c r="K388" i="2"/>
  <c r="K389" i="2"/>
  <c r="K390" i="2"/>
  <c r="K391" i="2"/>
  <c r="G392" i="2"/>
  <c r="K384" i="2"/>
  <c r="G1472" i="2"/>
  <c r="B1471" i="2"/>
  <c r="K1164" i="2"/>
  <c r="K1165" i="2"/>
  <c r="K1166" i="2"/>
  <c r="B1164" i="2"/>
  <c r="B1165" i="2"/>
  <c r="B1166" i="2"/>
  <c r="B1163" i="2"/>
  <c r="G1167" i="2"/>
  <c r="K1163" i="2"/>
  <c r="G1467" i="2"/>
  <c r="B1466" i="2"/>
  <c r="K1466" i="2"/>
  <c r="K1467" i="2" s="1"/>
  <c r="G1455" i="2"/>
  <c r="K1454" i="2"/>
  <c r="K1455" i="2" s="1"/>
  <c r="B1454" i="2"/>
  <c r="B1437" i="2"/>
  <c r="B1449" i="2"/>
  <c r="B1444" i="2"/>
  <c r="G1450" i="2"/>
  <c r="K1449" i="2"/>
  <c r="K1450" i="2" s="1"/>
  <c r="G1445" i="2"/>
  <c r="K1444" i="2"/>
  <c r="K1439" i="2"/>
  <c r="K1440" i="2" s="1"/>
  <c r="G1440" i="2"/>
  <c r="G1319" i="2"/>
  <c r="K1318" i="2"/>
  <c r="K1317" i="2"/>
  <c r="K1316" i="2"/>
  <c r="K1315" i="2"/>
  <c r="G1311" i="2"/>
  <c r="K1310" i="2"/>
  <c r="K1309" i="2"/>
  <c r="K1308" i="2"/>
  <c r="K1307" i="2"/>
  <c r="G1303" i="2"/>
  <c r="K1302" i="2"/>
  <c r="K1301" i="2"/>
  <c r="K1300" i="2"/>
  <c r="K1299" i="2"/>
  <c r="G1295" i="2"/>
  <c r="K1292" i="2"/>
  <c r="J1324" i="2" s="1"/>
  <c r="K1324" i="2" s="1"/>
  <c r="K1293" i="2"/>
  <c r="J1325" i="2" s="1"/>
  <c r="K1325" i="2" s="1"/>
  <c r="K1294" i="2"/>
  <c r="J1326" i="2" s="1"/>
  <c r="K1326" i="2" s="1"/>
  <c r="G1286" i="2"/>
  <c r="K1183" i="2"/>
  <c r="G1184" i="2"/>
  <c r="K446" i="2"/>
  <c r="G455" i="2"/>
  <c r="K454" i="2"/>
  <c r="G450" i="2"/>
  <c r="G1142" i="2"/>
  <c r="K1141" i="2"/>
  <c r="K1140" i="2"/>
  <c r="K1139" i="2"/>
  <c r="K1138" i="2"/>
  <c r="K1130" i="2"/>
  <c r="K1131" i="2"/>
  <c r="K1132" i="2"/>
  <c r="G1133" i="2"/>
  <c r="K1129" i="2"/>
  <c r="F1116" i="2"/>
  <c r="G1116" i="2"/>
  <c r="F1117" i="2"/>
  <c r="G1117" i="2"/>
  <c r="F1118" i="2"/>
  <c r="G1118" i="2"/>
  <c r="F1119" i="2"/>
  <c r="G1119" i="2"/>
  <c r="F1120" i="2"/>
  <c r="G1120" i="2"/>
  <c r="F1121" i="2"/>
  <c r="G1121" i="2"/>
  <c r="F1122" i="2"/>
  <c r="G1122" i="2"/>
  <c r="F1123" i="2"/>
  <c r="G1123" i="2"/>
  <c r="F1124" i="2"/>
  <c r="G1124" i="2"/>
  <c r="F1105" i="2"/>
  <c r="G1105" i="2"/>
  <c r="F1106" i="2"/>
  <c r="G1106" i="2"/>
  <c r="F1107" i="2"/>
  <c r="G1107" i="2"/>
  <c r="F1108" i="2"/>
  <c r="G1108" i="2"/>
  <c r="F1109" i="2"/>
  <c r="G1109" i="2"/>
  <c r="F1110" i="2"/>
  <c r="G1110" i="2"/>
  <c r="F1111" i="2"/>
  <c r="G1111" i="2"/>
  <c r="F1112" i="2"/>
  <c r="G1112" i="2"/>
  <c r="F1113" i="2"/>
  <c r="G1113" i="2"/>
  <c r="F1114" i="2"/>
  <c r="G1114" i="2"/>
  <c r="F1115" i="2"/>
  <c r="G1115" i="2"/>
  <c r="F1097" i="2"/>
  <c r="G1097" i="2"/>
  <c r="F1098" i="2"/>
  <c r="G1098" i="2"/>
  <c r="F1099" i="2"/>
  <c r="G1099" i="2"/>
  <c r="F1100" i="2"/>
  <c r="G1100" i="2"/>
  <c r="F1101" i="2"/>
  <c r="G1101" i="2"/>
  <c r="F1102" i="2"/>
  <c r="G1102" i="2"/>
  <c r="F1103" i="2"/>
  <c r="G1103" i="2"/>
  <c r="F1104" i="2"/>
  <c r="G1104" i="2"/>
  <c r="H1121" i="2"/>
  <c r="H1122" i="2"/>
  <c r="H1123" i="2"/>
  <c r="H1124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G1096" i="2"/>
  <c r="F1096" i="2"/>
  <c r="H1096" i="2"/>
  <c r="G1125" i="2"/>
  <c r="G1092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72" i="2"/>
  <c r="K1073" i="2"/>
  <c r="K1074" i="2"/>
  <c r="K1075" i="2"/>
  <c r="K1076" i="2"/>
  <c r="K1077" i="2"/>
  <c r="K1078" i="2"/>
  <c r="K1070" i="2"/>
  <c r="K1071" i="2"/>
  <c r="K1065" i="2"/>
  <c r="K1066" i="2"/>
  <c r="K1067" i="2"/>
  <c r="K1068" i="2"/>
  <c r="K1069" i="2"/>
  <c r="K1064" i="2"/>
  <c r="K1063" i="2"/>
  <c r="K420" i="2"/>
  <c r="G416" i="2"/>
  <c r="K400" i="2"/>
  <c r="K399" i="2"/>
  <c r="K398" i="2"/>
  <c r="K397" i="2"/>
  <c r="K396" i="2"/>
  <c r="K335" i="2"/>
  <c r="K336" i="2"/>
  <c r="K337" i="2"/>
  <c r="K338" i="2"/>
  <c r="K339" i="2"/>
  <c r="K341" i="2"/>
  <c r="K342" i="2"/>
  <c r="K343" i="2"/>
  <c r="K334" i="2"/>
  <c r="K333" i="2"/>
  <c r="K332" i="2"/>
  <c r="G327" i="2"/>
  <c r="G322" i="2"/>
  <c r="G323" i="2" s="1"/>
  <c r="G368" i="2" s="1"/>
  <c r="K368" i="2" s="1"/>
  <c r="G317" i="2"/>
  <c r="G318" i="2" s="1"/>
  <c r="G312" i="2"/>
  <c r="G313" i="2" s="1"/>
  <c r="K308" i="2"/>
  <c r="K309" i="2"/>
  <c r="K310" i="2"/>
  <c r="K311" i="2"/>
  <c r="K307" i="2"/>
  <c r="G303" i="2"/>
  <c r="K302" i="2"/>
  <c r="K301" i="2"/>
  <c r="K300" i="2"/>
  <c r="K299" i="2"/>
  <c r="G286" i="2"/>
  <c r="K285" i="2"/>
  <c r="K284" i="2"/>
  <c r="K283" i="2"/>
  <c r="K282" i="2"/>
  <c r="G278" i="2"/>
  <c r="K277" i="2"/>
  <c r="J293" i="2" s="1"/>
  <c r="K293" i="2" s="1"/>
  <c r="K276" i="2"/>
  <c r="J292" i="2" s="1"/>
  <c r="K292" i="2" s="1"/>
  <c r="K275" i="2"/>
  <c r="J291" i="2" s="1"/>
  <c r="K291" i="2" s="1"/>
  <c r="K274" i="2"/>
  <c r="G1058" i="2"/>
  <c r="K1057" i="2"/>
  <c r="K1056" i="2"/>
  <c r="K1055" i="2"/>
  <c r="K1054" i="2"/>
  <c r="K1053" i="2"/>
  <c r="K1052" i="2"/>
  <c r="K1051" i="2"/>
  <c r="K1050" i="2"/>
  <c r="H1026" i="2"/>
  <c r="K1026" i="2" s="1"/>
  <c r="H1027" i="2"/>
  <c r="K1027" i="2" s="1"/>
  <c r="H1028" i="2"/>
  <c r="K1028" i="2" s="1"/>
  <c r="H1029" i="2"/>
  <c r="K1029" i="2" s="1"/>
  <c r="H1030" i="2"/>
  <c r="K1030" i="2" s="1"/>
  <c r="H1031" i="2"/>
  <c r="K1031" i="2" s="1"/>
  <c r="H1032" i="2"/>
  <c r="K1032" i="2" s="1"/>
  <c r="H1033" i="2"/>
  <c r="K1033" i="2" s="1"/>
  <c r="H1034" i="2"/>
  <c r="K1034" i="2" s="1"/>
  <c r="H1035" i="2"/>
  <c r="K1035" i="2" s="1"/>
  <c r="H1036" i="2"/>
  <c r="K1036" i="2" s="1"/>
  <c r="H1037" i="2"/>
  <c r="K1037" i="2" s="1"/>
  <c r="H1038" i="2"/>
  <c r="K1038" i="2" s="1"/>
  <c r="H1039" i="2"/>
  <c r="K1039" i="2" s="1"/>
  <c r="H1040" i="2"/>
  <c r="K1040" i="2" s="1"/>
  <c r="H1041" i="2"/>
  <c r="K1041" i="2" s="1"/>
  <c r="H1042" i="2"/>
  <c r="K1042" i="2" s="1"/>
  <c r="H1043" i="2"/>
  <c r="K1043" i="2" s="1"/>
  <c r="H1044" i="2"/>
  <c r="K1044" i="2" s="1"/>
  <c r="H1045" i="2"/>
  <c r="K1045" i="2" s="1"/>
  <c r="H1025" i="2"/>
  <c r="K1025" i="2" s="1"/>
  <c r="G1046" i="2"/>
  <c r="G1021" i="2"/>
  <c r="K1009" i="2"/>
  <c r="K1021" i="2" s="1"/>
  <c r="G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77" i="2"/>
  <c r="K978" i="2"/>
  <c r="K979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G980" i="2"/>
  <c r="K976" i="2"/>
  <c r="K975" i="2"/>
  <c r="K974" i="2"/>
  <c r="K973" i="2"/>
  <c r="K960" i="2"/>
  <c r="K959" i="2"/>
  <c r="G954" i="2"/>
  <c r="K926" i="2"/>
  <c r="K930" i="2"/>
  <c r="G936" i="2"/>
  <c r="G918" i="2"/>
  <c r="K912" i="2"/>
  <c r="K913" i="2"/>
  <c r="K917" i="2"/>
  <c r="H915" i="2"/>
  <c r="H914" i="2"/>
  <c r="K908" i="2"/>
  <c r="K910" i="2"/>
  <c r="K909" i="2"/>
  <c r="K907" i="2"/>
  <c r="K906" i="2"/>
  <c r="K905" i="2"/>
  <c r="K904" i="2"/>
  <c r="G899" i="2"/>
  <c r="H898" i="2"/>
  <c r="K898" i="2" s="1"/>
  <c r="K897" i="2"/>
  <c r="K896" i="2"/>
  <c r="K895" i="2"/>
  <c r="K894" i="2"/>
  <c r="K893" i="2"/>
  <c r="K892" i="2"/>
  <c r="K891" i="2"/>
  <c r="K890" i="2"/>
  <c r="K889" i="2"/>
  <c r="K888" i="2"/>
  <c r="K887" i="2"/>
  <c r="H886" i="2"/>
  <c r="K886" i="2" s="1"/>
  <c r="H885" i="2"/>
  <c r="K885" i="2" s="1"/>
  <c r="K884" i="2"/>
  <c r="G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G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21" i="2"/>
  <c r="K722" i="2"/>
  <c r="K723" i="2"/>
  <c r="K724" i="2"/>
  <c r="K725" i="2"/>
  <c r="K72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06" i="2"/>
  <c r="K689" i="2"/>
  <c r="K690" i="2"/>
  <c r="K691" i="2"/>
  <c r="K692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20" i="2"/>
  <c r="K674" i="2"/>
  <c r="K675" i="2"/>
  <c r="K676" i="2"/>
  <c r="K665" i="2"/>
  <c r="K666" i="2"/>
  <c r="K667" i="2"/>
  <c r="K668" i="2"/>
  <c r="K669" i="2"/>
  <c r="K670" i="2"/>
  <c r="K671" i="2"/>
  <c r="K672" i="2"/>
  <c r="K673" i="2"/>
  <c r="K664" i="2"/>
  <c r="G727" i="2"/>
  <c r="G813" i="2"/>
  <c r="K801" i="2"/>
  <c r="K802" i="2"/>
  <c r="K803" i="2"/>
  <c r="K804" i="2"/>
  <c r="K805" i="2"/>
  <c r="K806" i="2"/>
  <c r="K807" i="2"/>
  <c r="K808" i="2"/>
  <c r="K809" i="2"/>
  <c r="K810" i="2"/>
  <c r="K811" i="2"/>
  <c r="H812" i="2"/>
  <c r="K812" i="2" s="1"/>
  <c r="H800" i="2"/>
  <c r="K800" i="2" s="1"/>
  <c r="H799" i="2"/>
  <c r="K799" i="2" s="1"/>
  <c r="K798" i="2"/>
  <c r="G650" i="2"/>
  <c r="H649" i="2"/>
  <c r="K649" i="2" s="1"/>
  <c r="K646" i="2"/>
  <c r="G602" i="2"/>
  <c r="G583" i="2"/>
  <c r="G541" i="2"/>
  <c r="G499" i="2"/>
  <c r="G268" i="2"/>
  <c r="G260" i="2"/>
  <c r="G250" i="2"/>
  <c r="G240" i="2"/>
  <c r="G230" i="2"/>
  <c r="G205" i="2"/>
  <c r="M230" i="2"/>
  <c r="G150" i="2"/>
  <c r="G142" i="2"/>
  <c r="G134" i="2"/>
  <c r="G116" i="2"/>
  <c r="K115" i="2"/>
  <c r="K114" i="2"/>
  <c r="K113" i="2"/>
  <c r="G64" i="2"/>
  <c r="K63" i="2"/>
  <c r="K62" i="2"/>
  <c r="K61" i="2"/>
  <c r="K60" i="2"/>
  <c r="G48" i="2"/>
  <c r="K47" i="2"/>
  <c r="G55" i="2" s="1"/>
  <c r="K55" i="2" s="1"/>
  <c r="K46" i="2"/>
  <c r="G54" i="2" s="1"/>
  <c r="K54" i="2" s="1"/>
  <c r="K45" i="2"/>
  <c r="G53" i="2" s="1"/>
  <c r="K53" i="2" s="1"/>
  <c r="K44" i="2"/>
  <c r="G52" i="2" s="1"/>
  <c r="K52" i="2" s="1"/>
  <c r="G40" i="2"/>
  <c r="K39" i="2"/>
  <c r="K38" i="2"/>
  <c r="K37" i="2"/>
  <c r="G16" i="2"/>
  <c r="K15" i="2"/>
  <c r="K16" i="2" s="1"/>
  <c r="G11" i="2"/>
  <c r="K10" i="2"/>
  <c r="K11" i="2" s="1"/>
  <c r="K96" i="1"/>
  <c r="H94" i="1"/>
  <c r="K94" i="1" s="1"/>
  <c r="H92" i="1"/>
  <c r="H93" i="1" s="1"/>
  <c r="K93" i="1" s="1"/>
  <c r="J198" i="1"/>
  <c r="H198" i="1"/>
  <c r="F198" i="1"/>
  <c r="H188" i="1"/>
  <c r="F188" i="1"/>
  <c r="F175" i="1"/>
  <c r="F174" i="1"/>
  <c r="F189" i="1" s="1"/>
  <c r="K189" i="1" s="1"/>
  <c r="G173" i="1"/>
  <c r="G175" i="1" s="1"/>
  <c r="G172" i="1"/>
  <c r="H173" i="1" s="1"/>
  <c r="B172" i="1"/>
  <c r="K165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78" i="1"/>
  <c r="G334" i="1"/>
  <c r="A275" i="1"/>
  <c r="G254" i="1"/>
  <c r="G255" i="1"/>
  <c r="G256" i="1"/>
  <c r="G257" i="1"/>
  <c r="G258" i="1"/>
  <c r="G259" i="1"/>
  <c r="G260" i="1"/>
  <c r="G253" i="1"/>
  <c r="G261" i="1"/>
  <c r="G273" i="1"/>
  <c r="J214" i="1"/>
  <c r="J213" i="1"/>
  <c r="G215" i="1"/>
  <c r="J159" i="1"/>
  <c r="J158" i="1"/>
  <c r="J157" i="1"/>
  <c r="J156" i="1"/>
  <c r="G160" i="1"/>
  <c r="J248" i="1"/>
  <c r="J247" i="1"/>
  <c r="J246" i="1"/>
  <c r="J245" i="1"/>
  <c r="J244" i="1"/>
  <c r="I248" i="1"/>
  <c r="I260" i="1" s="1"/>
  <c r="I272" i="1" s="1"/>
  <c r="I247" i="1"/>
  <c r="I259" i="1" s="1"/>
  <c r="I271" i="1" s="1"/>
  <c r="I246" i="1"/>
  <c r="I258" i="1" s="1"/>
  <c r="I270" i="1" s="1"/>
  <c r="I245" i="1"/>
  <c r="I257" i="1" s="1"/>
  <c r="I269" i="1" s="1"/>
  <c r="I244" i="1"/>
  <c r="I256" i="1" s="1"/>
  <c r="I268" i="1" s="1"/>
  <c r="H248" i="1"/>
  <c r="H260" i="1" s="1"/>
  <c r="H247" i="1"/>
  <c r="H259" i="1" s="1"/>
  <c r="H246" i="1"/>
  <c r="H258" i="1" s="1"/>
  <c r="H245" i="1"/>
  <c r="H257" i="1" s="1"/>
  <c r="J243" i="1"/>
  <c r="I243" i="1"/>
  <c r="I255" i="1" s="1"/>
  <c r="I267" i="1" s="1"/>
  <c r="J242" i="1"/>
  <c r="I242" i="1"/>
  <c r="I254" i="1" s="1"/>
  <c r="I266" i="1" s="1"/>
  <c r="J241" i="1"/>
  <c r="I241" i="1"/>
  <c r="I253" i="1" s="1"/>
  <c r="I265" i="1" s="1"/>
  <c r="G249" i="1"/>
  <c r="G236" i="1"/>
  <c r="K236" i="1" s="1"/>
  <c r="K235" i="1"/>
  <c r="G234" i="1"/>
  <c r="K234" i="1" s="1"/>
  <c r="K233" i="1"/>
  <c r="G232" i="1"/>
  <c r="K232" i="1" s="1"/>
  <c r="K231" i="1"/>
  <c r="G230" i="1"/>
  <c r="K230" i="1" s="1"/>
  <c r="K229" i="1"/>
  <c r="H227" i="1"/>
  <c r="G228" i="1" s="1"/>
  <c r="K228" i="1" s="1"/>
  <c r="H225" i="1"/>
  <c r="K225" i="1" s="1"/>
  <c r="H223" i="1"/>
  <c r="G224" i="1" s="1"/>
  <c r="K224" i="1" s="1"/>
  <c r="G237" i="1"/>
  <c r="F200" i="1"/>
  <c r="F208" i="1" s="1"/>
  <c r="F199" i="1"/>
  <c r="F206" i="1" s="1"/>
  <c r="F192" i="1"/>
  <c r="F190" i="1"/>
  <c r="G181" i="1"/>
  <c r="G183" i="1" s="1"/>
  <c r="G180" i="1"/>
  <c r="H181" i="1" s="1"/>
  <c r="G177" i="1"/>
  <c r="G179" i="1" s="1"/>
  <c r="G176" i="1"/>
  <c r="H177" i="1" s="1"/>
  <c r="I206" i="1"/>
  <c r="G209" i="1"/>
  <c r="J200" i="1"/>
  <c r="J207" i="1" s="1"/>
  <c r="J199" i="1"/>
  <c r="J205" i="1" s="1"/>
  <c r="H200" i="1"/>
  <c r="H207" i="1" s="1"/>
  <c r="H208" i="1" s="1"/>
  <c r="H199" i="1"/>
  <c r="H205" i="1" s="1"/>
  <c r="H206" i="1" s="1"/>
  <c r="G201" i="1"/>
  <c r="I200" i="1"/>
  <c r="I208" i="1" s="1"/>
  <c r="H192" i="1"/>
  <c r="H190" i="1"/>
  <c r="G194" i="1"/>
  <c r="F182" i="1"/>
  <c r="B180" i="1"/>
  <c r="B176" i="1"/>
  <c r="F178" i="1"/>
  <c r="G184" i="1"/>
  <c r="G168" i="1"/>
  <c r="K167" i="1"/>
  <c r="K166" i="1"/>
  <c r="I145" i="1"/>
  <c r="J139" i="1"/>
  <c r="J138" i="1"/>
  <c r="J137" i="1"/>
  <c r="J136" i="1"/>
  <c r="I137" i="1"/>
  <c r="I138" i="1" s="1"/>
  <c r="H138" i="1"/>
  <c r="H139" i="1"/>
  <c r="G140" i="1"/>
  <c r="J150" i="1"/>
  <c r="J148" i="1"/>
  <c r="J146" i="1"/>
  <c r="J144" i="1"/>
  <c r="H148" i="1"/>
  <c r="H149" i="1" s="1"/>
  <c r="H150" i="1"/>
  <c r="H151" i="1" s="1"/>
  <c r="H144" i="1"/>
  <c r="H145" i="1" s="1"/>
  <c r="H130" i="1"/>
  <c r="H128" i="1"/>
  <c r="H124" i="1"/>
  <c r="H136" i="1" s="1"/>
  <c r="H221" i="1" s="1"/>
  <c r="G222" i="1" s="1"/>
  <c r="K222" i="1" s="1"/>
  <c r="F116" i="1"/>
  <c r="H118" i="1" s="1"/>
  <c r="F112" i="1"/>
  <c r="H114" i="1" s="1"/>
  <c r="F104" i="1"/>
  <c r="F105" i="1" s="1"/>
  <c r="H68" i="1"/>
  <c r="H76" i="1" s="1"/>
  <c r="H69" i="1"/>
  <c r="H77" i="1" s="1"/>
  <c r="H70" i="1"/>
  <c r="H78" i="1" s="1"/>
  <c r="H67" i="1"/>
  <c r="H75" i="1" s="1"/>
  <c r="G152" i="1"/>
  <c r="G132" i="1"/>
  <c r="G116" i="1"/>
  <c r="H116" i="1"/>
  <c r="G117" i="1" s="1"/>
  <c r="G112" i="1"/>
  <c r="H112" i="1"/>
  <c r="G113" i="1" s="1"/>
  <c r="G108" i="1"/>
  <c r="H108" i="1"/>
  <c r="G109" i="1" s="1"/>
  <c r="H107" i="1"/>
  <c r="G106" i="1" s="1"/>
  <c r="H104" i="1"/>
  <c r="G105" i="1" s="1"/>
  <c r="G120" i="1"/>
  <c r="A100" i="1"/>
  <c r="A162" i="1" s="1"/>
  <c r="G97" i="1"/>
  <c r="K91" i="1"/>
  <c r="A57" i="1"/>
  <c r="A65" i="1" s="1"/>
  <c r="A73" i="1" s="1"/>
  <c r="A81" i="1" s="1"/>
  <c r="A89" i="1" s="1"/>
  <c r="G87" i="1"/>
  <c r="G79" i="1"/>
  <c r="G71" i="1"/>
  <c r="G63" i="1"/>
  <c r="K62" i="1"/>
  <c r="K61" i="1"/>
  <c r="K60" i="1"/>
  <c r="K59" i="1"/>
  <c r="H51" i="1"/>
  <c r="K51" i="1" s="1"/>
  <c r="H52" i="1"/>
  <c r="K52" i="1" s="1"/>
  <c r="H53" i="1"/>
  <c r="K53" i="1" s="1"/>
  <c r="H50" i="1"/>
  <c r="K50" i="1" s="1"/>
  <c r="G54" i="1"/>
  <c r="G46" i="1"/>
  <c r="G38" i="1"/>
  <c r="K37" i="1"/>
  <c r="G45" i="1" s="1"/>
  <c r="K45" i="1" s="1"/>
  <c r="K36" i="1"/>
  <c r="G44" i="1" s="1"/>
  <c r="K44" i="1" s="1"/>
  <c r="K35" i="1"/>
  <c r="G43" i="1" s="1"/>
  <c r="K43" i="1" s="1"/>
  <c r="K34" i="1"/>
  <c r="G42" i="1" s="1"/>
  <c r="K42" i="1" s="1"/>
  <c r="K27" i="1"/>
  <c r="K28" i="1"/>
  <c r="K29" i="1"/>
  <c r="G30" i="1"/>
  <c r="K26" i="1"/>
  <c r="G21" i="1"/>
  <c r="K20" i="1"/>
  <c r="K21" i="1" s="1"/>
  <c r="G16" i="1"/>
  <c r="G11" i="1"/>
  <c r="K15" i="1"/>
  <c r="K16" i="1" s="1"/>
  <c r="K10" i="1"/>
  <c r="K11" i="1" s="1"/>
  <c r="K727" i="2" l="1"/>
  <c r="K392" i="2"/>
  <c r="K1327" i="2"/>
  <c r="K1445" i="2"/>
  <c r="K1174" i="2"/>
  <c r="K1175" i="2" s="1"/>
  <c r="K1005" i="2"/>
  <c r="K980" i="2"/>
  <c r="J290" i="2"/>
  <c r="K290" i="2" s="1"/>
  <c r="K294" i="2" s="1"/>
  <c r="K116" i="2"/>
  <c r="K56" i="2"/>
  <c r="H140" i="2"/>
  <c r="K140" i="2" s="1"/>
  <c r="A136" i="2"/>
  <c r="A144" i="2" s="1"/>
  <c r="K931" i="2"/>
  <c r="H146" i="1"/>
  <c r="H147" i="1" s="1"/>
  <c r="H95" i="1"/>
  <c r="K95" i="1" s="1"/>
  <c r="F108" i="1"/>
  <c r="H110" i="1" s="1"/>
  <c r="H126" i="1"/>
  <c r="H137" i="1"/>
  <c r="K198" i="1"/>
  <c r="K92" i="1"/>
  <c r="K1111" i="2"/>
  <c r="K1311" i="2"/>
  <c r="K1107" i="2"/>
  <c r="K1295" i="2"/>
  <c r="K1303" i="2"/>
  <c r="K1167" i="2"/>
  <c r="K1182" i="2"/>
  <c r="K1319" i="2"/>
  <c r="K1181" i="2"/>
  <c r="K1098" i="2"/>
  <c r="K1115" i="2"/>
  <c r="K1122" i="2"/>
  <c r="K1092" i="2"/>
  <c r="K1096" i="2"/>
  <c r="K1105" i="2"/>
  <c r="K1113" i="2"/>
  <c r="K1109" i="2"/>
  <c r="K1101" i="2"/>
  <c r="K1097" i="2"/>
  <c r="K1118" i="2"/>
  <c r="K1104" i="2"/>
  <c r="K1100" i="2"/>
  <c r="K1120" i="2"/>
  <c r="K1116" i="2"/>
  <c r="K1124" i="2"/>
  <c r="K1102" i="2"/>
  <c r="K1121" i="2"/>
  <c r="K1119" i="2"/>
  <c r="K1117" i="2"/>
  <c r="K1103" i="2"/>
  <c r="K1099" i="2"/>
  <c r="K1114" i="2"/>
  <c r="K1110" i="2"/>
  <c r="K1106" i="2"/>
  <c r="K1133" i="2"/>
  <c r="K1123" i="2"/>
  <c r="K1108" i="2"/>
  <c r="K1112" i="2"/>
  <c r="G411" i="2"/>
  <c r="K322" i="2"/>
  <c r="G356" i="2"/>
  <c r="G406" i="2" s="1"/>
  <c r="G369" i="2"/>
  <c r="K312" i="2"/>
  <c r="G344" i="2"/>
  <c r="G401" i="2" s="1"/>
  <c r="G421" i="2" s="1"/>
  <c r="K421" i="2" s="1"/>
  <c r="K317" i="2"/>
  <c r="K1058" i="2"/>
  <c r="K313" i="2"/>
  <c r="G314" i="2"/>
  <c r="G324" i="2"/>
  <c r="K323" i="2"/>
  <c r="G319" i="2"/>
  <c r="K318" i="2"/>
  <c r="K303" i="2"/>
  <c r="K286" i="2"/>
  <c r="K278" i="2"/>
  <c r="K1046" i="2"/>
  <c r="K924" i="2"/>
  <c r="K925" i="2"/>
  <c r="K915" i="2"/>
  <c r="K929" i="2"/>
  <c r="K933" i="2"/>
  <c r="K932" i="2"/>
  <c r="K880" i="2"/>
  <c r="K911" i="2"/>
  <c r="K914" i="2"/>
  <c r="K922" i="2"/>
  <c r="K923" i="2"/>
  <c r="K928" i="2"/>
  <c r="K899" i="2"/>
  <c r="K794" i="2"/>
  <c r="K813" i="2"/>
  <c r="K598" i="2"/>
  <c r="J654" i="2" s="1"/>
  <c r="K654" i="2" s="1"/>
  <c r="K601" i="2"/>
  <c r="J657" i="2" s="1"/>
  <c r="K657" i="2" s="1"/>
  <c r="K132" i="2"/>
  <c r="K64" i="2"/>
  <c r="K130" i="2"/>
  <c r="K133" i="2"/>
  <c r="H141" i="2"/>
  <c r="K246" i="2"/>
  <c r="K250" i="2" s="1"/>
  <c r="K48" i="2"/>
  <c r="K131" i="2"/>
  <c r="H139" i="2"/>
  <c r="H147" i="2" s="1"/>
  <c r="G174" i="1"/>
  <c r="K173" i="1"/>
  <c r="K188" i="1"/>
  <c r="K175" i="1"/>
  <c r="K174" i="1"/>
  <c r="K172" i="1"/>
  <c r="K168" i="1"/>
  <c r="G266" i="1"/>
  <c r="K266" i="1" s="1"/>
  <c r="G269" i="1"/>
  <c r="K269" i="1" s="1"/>
  <c r="K260" i="1"/>
  <c r="G271" i="1"/>
  <c r="K271" i="1" s="1"/>
  <c r="G270" i="1"/>
  <c r="K270" i="1" s="1"/>
  <c r="G268" i="1"/>
  <c r="K268" i="1" s="1"/>
  <c r="G272" i="1"/>
  <c r="K272" i="1" s="1"/>
  <c r="K334" i="1"/>
  <c r="K258" i="1"/>
  <c r="K257" i="1"/>
  <c r="G265" i="1"/>
  <c r="K265" i="1" s="1"/>
  <c r="K259" i="1"/>
  <c r="K248" i="1"/>
  <c r="G156" i="1"/>
  <c r="K156" i="1" s="1"/>
  <c r="K245" i="1"/>
  <c r="G157" i="1"/>
  <c r="K157" i="1" s="1"/>
  <c r="G158" i="1"/>
  <c r="K158" i="1" s="1"/>
  <c r="K246" i="1"/>
  <c r="K247" i="1"/>
  <c r="H244" i="1"/>
  <c r="H243" i="1"/>
  <c r="H242" i="1"/>
  <c r="H241" i="1"/>
  <c r="K223" i="1"/>
  <c r="K227" i="1"/>
  <c r="G226" i="1"/>
  <c r="G178" i="1"/>
  <c r="K178" i="1" s="1"/>
  <c r="K192" i="1"/>
  <c r="G182" i="1"/>
  <c r="K182" i="1" s="1"/>
  <c r="F207" i="1"/>
  <c r="K207" i="1" s="1"/>
  <c r="K221" i="1"/>
  <c r="F205" i="1"/>
  <c r="K208" i="1"/>
  <c r="K206" i="1"/>
  <c r="K199" i="1"/>
  <c r="F191" i="1"/>
  <c r="K191" i="1" s="1"/>
  <c r="F179" i="1"/>
  <c r="K179" i="1" s="1"/>
  <c r="F193" i="1"/>
  <c r="K193" i="1" s="1"/>
  <c r="K200" i="1"/>
  <c r="K150" i="1"/>
  <c r="K145" i="1"/>
  <c r="K190" i="1"/>
  <c r="K180" i="1"/>
  <c r="K137" i="1"/>
  <c r="I147" i="1"/>
  <c r="K147" i="1" s="1"/>
  <c r="K176" i="1"/>
  <c r="I139" i="1"/>
  <c r="I149" i="1"/>
  <c r="K149" i="1" s="1"/>
  <c r="K148" i="1"/>
  <c r="K146" i="1"/>
  <c r="K138" i="1"/>
  <c r="K136" i="1"/>
  <c r="K67" i="1"/>
  <c r="K68" i="1"/>
  <c r="K70" i="1"/>
  <c r="H106" i="1"/>
  <c r="K69" i="1"/>
  <c r="H86" i="1"/>
  <c r="K86" i="1" s="1"/>
  <c r="K78" i="1"/>
  <c r="H85" i="1"/>
  <c r="K85" i="1" s="1"/>
  <c r="K77" i="1"/>
  <c r="H83" i="1"/>
  <c r="K83" i="1" s="1"/>
  <c r="K75" i="1"/>
  <c r="H84" i="1"/>
  <c r="K84" i="1" s="1"/>
  <c r="K76" i="1"/>
  <c r="F125" i="1"/>
  <c r="K125" i="1" s="1"/>
  <c r="F129" i="1"/>
  <c r="K129" i="1" s="1"/>
  <c r="G119" i="1"/>
  <c r="K130" i="1"/>
  <c r="G115" i="1"/>
  <c r="K128" i="1"/>
  <c r="K126" i="1"/>
  <c r="K124" i="1"/>
  <c r="K144" i="1"/>
  <c r="H119" i="1"/>
  <c r="G118" i="1" s="1"/>
  <c r="K112" i="1"/>
  <c r="F113" i="1"/>
  <c r="K113" i="1" s="1"/>
  <c r="H115" i="1"/>
  <c r="G114" i="1" s="1"/>
  <c r="H111" i="1"/>
  <c r="G110" i="1" s="1"/>
  <c r="G104" i="1"/>
  <c r="K104" i="1" s="1"/>
  <c r="K105" i="1"/>
  <c r="K46" i="1"/>
  <c r="K97" i="1"/>
  <c r="K63" i="1"/>
  <c r="K54" i="1"/>
  <c r="K38" i="1"/>
  <c r="K30" i="1"/>
  <c r="H120" i="2" l="1"/>
  <c r="H148" i="2"/>
  <c r="K148" i="2" s="1"/>
  <c r="K146" i="2"/>
  <c r="K927" i="2"/>
  <c r="K1471" i="2"/>
  <c r="K1472" i="2" s="1"/>
  <c r="K1125" i="2"/>
  <c r="K369" i="2"/>
  <c r="G370" i="2"/>
  <c r="K356" i="2"/>
  <c r="G357" i="2"/>
  <c r="G345" i="2"/>
  <c r="K344" i="2"/>
  <c r="G315" i="2"/>
  <c r="K314" i="2"/>
  <c r="G320" i="2"/>
  <c r="K319" i="2"/>
  <c r="G325" i="2"/>
  <c r="K324" i="2"/>
  <c r="K600" i="2"/>
  <c r="J656" i="2" s="1"/>
  <c r="K656" i="2" s="1"/>
  <c r="H648" i="2"/>
  <c r="K648" i="2" s="1"/>
  <c r="K599" i="2"/>
  <c r="J655" i="2" s="1"/>
  <c r="K655" i="2" s="1"/>
  <c r="H647" i="2"/>
  <c r="K647" i="2" s="1"/>
  <c r="K134" i="2"/>
  <c r="H149" i="2"/>
  <c r="K149" i="2" s="1"/>
  <c r="K141" i="2"/>
  <c r="K147" i="2"/>
  <c r="K139" i="2"/>
  <c r="K201" i="1"/>
  <c r="K194" i="1"/>
  <c r="K226" i="1"/>
  <c r="G267" i="1"/>
  <c r="K267" i="1" s="1"/>
  <c r="K273" i="1" s="1"/>
  <c r="K243" i="1"/>
  <c r="H255" i="1"/>
  <c r="K255" i="1" s="1"/>
  <c r="K244" i="1"/>
  <c r="H256" i="1"/>
  <c r="K256" i="1" s="1"/>
  <c r="K242" i="1"/>
  <c r="H254" i="1"/>
  <c r="K254" i="1" s="1"/>
  <c r="K241" i="1"/>
  <c r="H253" i="1"/>
  <c r="K253" i="1" s="1"/>
  <c r="K205" i="1"/>
  <c r="K209" i="1" s="1"/>
  <c r="G213" i="1"/>
  <c r="K213" i="1" s="1"/>
  <c r="G214" i="1"/>
  <c r="K214" i="1" s="1"/>
  <c r="K237" i="1"/>
  <c r="K177" i="1"/>
  <c r="K79" i="1"/>
  <c r="F183" i="1"/>
  <c r="K183" i="1" s="1"/>
  <c r="K181" i="1"/>
  <c r="K139" i="1"/>
  <c r="K140" i="1" s="1"/>
  <c r="I151" i="1"/>
  <c r="K151" i="1" s="1"/>
  <c r="K152" i="1" s="1"/>
  <c r="K71" i="1"/>
  <c r="K87" i="1"/>
  <c r="K114" i="1"/>
  <c r="F109" i="1"/>
  <c r="K109" i="1" s="1"/>
  <c r="F127" i="1"/>
  <c r="K127" i="1" s="1"/>
  <c r="K108" i="1"/>
  <c r="K116" i="1"/>
  <c r="G111" i="1"/>
  <c r="K111" i="1" s="1"/>
  <c r="F117" i="1"/>
  <c r="G159" i="1" s="1"/>
  <c r="K159" i="1" s="1"/>
  <c r="K160" i="1" s="1"/>
  <c r="G107" i="1"/>
  <c r="K107" i="1" s="1"/>
  <c r="K118" i="1"/>
  <c r="K119" i="1"/>
  <c r="K115" i="1"/>
  <c r="K106" i="1"/>
  <c r="K120" i="2" l="1"/>
  <c r="K121" i="2" s="1"/>
  <c r="H125" i="2" s="1"/>
  <c r="K125" i="2" s="1"/>
  <c r="K126" i="2" s="1"/>
  <c r="K658" i="2"/>
  <c r="K936" i="2"/>
  <c r="K150" i="2"/>
  <c r="K1184" i="2"/>
  <c r="K345" i="2"/>
  <c r="G346" i="2"/>
  <c r="K406" i="2"/>
  <c r="G407" i="2"/>
  <c r="G371" i="2"/>
  <c r="K370" i="2"/>
  <c r="G358" i="2"/>
  <c r="K357" i="2"/>
  <c r="G321" i="2"/>
  <c r="K321" i="2" s="1"/>
  <c r="K320" i="2"/>
  <c r="G326" i="2"/>
  <c r="K325" i="2"/>
  <c r="G316" i="2"/>
  <c r="K315" i="2"/>
  <c r="K602" i="2"/>
  <c r="K650" i="2"/>
  <c r="K142" i="2"/>
  <c r="K505" i="2"/>
  <c r="K541" i="2" s="1"/>
  <c r="K184" i="1"/>
  <c r="K261" i="1"/>
  <c r="K249" i="1"/>
  <c r="K215" i="1"/>
  <c r="K110" i="1"/>
  <c r="K117" i="1"/>
  <c r="F131" i="1"/>
  <c r="K131" i="1" s="1"/>
  <c r="K132" i="1" s="1"/>
  <c r="G359" i="2" l="1"/>
  <c r="K358" i="2"/>
  <c r="G380" i="2" s="1"/>
  <c r="G347" i="2"/>
  <c r="K346" i="2"/>
  <c r="G408" i="2"/>
  <c r="K407" i="2"/>
  <c r="K371" i="2"/>
  <c r="G372" i="2"/>
  <c r="K316" i="2"/>
  <c r="K326" i="2"/>
  <c r="K120" i="1"/>
  <c r="K327" i="2" l="1"/>
  <c r="G373" i="2"/>
  <c r="K372" i="2"/>
  <c r="K347" i="2"/>
  <c r="G348" i="2"/>
  <c r="K408" i="2"/>
  <c r="G409" i="2"/>
  <c r="G360" i="2"/>
  <c r="K359" i="2"/>
  <c r="G422" i="2" l="1"/>
  <c r="K422" i="2" s="1"/>
  <c r="K447" i="2"/>
  <c r="G361" i="2"/>
  <c r="K360" i="2"/>
  <c r="G410" i="2"/>
  <c r="K409" i="2"/>
  <c r="G349" i="2"/>
  <c r="K348" i="2"/>
  <c r="G374" i="2"/>
  <c r="K373" i="2"/>
  <c r="K410" i="2" l="1"/>
  <c r="K440" i="2"/>
  <c r="G448" i="2"/>
  <c r="K374" i="2"/>
  <c r="G375" i="2"/>
  <c r="G350" i="2"/>
  <c r="K349" i="2"/>
  <c r="G362" i="2"/>
  <c r="K361" i="2"/>
  <c r="K448" i="2" l="1"/>
  <c r="G351" i="2"/>
  <c r="K350" i="2"/>
  <c r="K375" i="2"/>
  <c r="G376" i="2"/>
  <c r="G363" i="2"/>
  <c r="K362" i="2"/>
  <c r="G377" i="2" l="1"/>
  <c r="K376" i="2"/>
  <c r="G364" i="2"/>
  <c r="K363" i="2"/>
  <c r="K351" i="2"/>
  <c r="G352" i="2"/>
  <c r="G365" i="2" l="1"/>
  <c r="K364" i="2"/>
  <c r="K352" i="2"/>
  <c r="G353" i="2"/>
  <c r="G378" i="2"/>
  <c r="K377" i="2"/>
  <c r="G354" i="2" l="1"/>
  <c r="K353" i="2"/>
  <c r="K378" i="2"/>
  <c r="G379" i="2"/>
  <c r="G402" i="2"/>
  <c r="K401" i="2"/>
  <c r="G366" i="2"/>
  <c r="K365" i="2"/>
  <c r="G367" i="2" l="1"/>
  <c r="K367" i="2" s="1"/>
  <c r="K366" i="2"/>
  <c r="K402" i="2"/>
  <c r="G403" i="2"/>
  <c r="K379" i="2"/>
  <c r="G355" i="2"/>
  <c r="K355" i="2" s="1"/>
  <c r="K354" i="2"/>
  <c r="K380" i="2" l="1"/>
  <c r="G412" i="2"/>
  <c r="K411" i="2"/>
  <c r="G404" i="2"/>
  <c r="K403" i="2"/>
  <c r="K412" i="2" l="1"/>
  <c r="G413" i="2"/>
  <c r="K404" i="2"/>
  <c r="G405" i="2"/>
  <c r="K405" i="2" l="1"/>
  <c r="G414" i="2"/>
  <c r="K413" i="2"/>
  <c r="G423" i="2" l="1"/>
  <c r="K423" i="2" s="1"/>
  <c r="K455" i="2"/>
  <c r="K414" i="2"/>
  <c r="G415" i="2"/>
  <c r="K424" i="2" l="1"/>
  <c r="G449" i="2"/>
  <c r="K449" i="2" s="1"/>
  <c r="K450" i="2" s="1"/>
  <c r="K415" i="2"/>
  <c r="K416" i="2" s="1"/>
  <c r="M677" i="2"/>
</calcChain>
</file>

<file path=xl/sharedStrings.xml><?xml version="1.0" encoding="utf-8"?>
<sst xmlns="http://schemas.openxmlformats.org/spreadsheetml/2006/main" count="2455" uniqueCount="320">
  <si>
    <t>PLANILLA DE METRADOS</t>
  </si>
  <si>
    <t>CREACION DEL SERVICIO RECREATIVO PASIVO UBICADO EN LA AV. CIRCUNVALACION ENTRE LOS AAHH 9 DE OCTUBRE, JOSE ABELARDO QUIÑONES Y SAN SEBASTIAN EN TALARA ALTA DEL DISTRITO DE PARIÑAS – PROVINCIA DE TALARA – DEPARTAMENTO DE PIURA</t>
  </si>
  <si>
    <t>PROPIETARIO</t>
  </si>
  <si>
    <t>MUNICIPALIDAD PROVINCIAL DE TALARA</t>
  </si>
  <si>
    <t>UBICACIÓN</t>
  </si>
  <si>
    <t>PARIÑAS - TALARA</t>
  </si>
  <si>
    <t>PROYECTO</t>
  </si>
  <si>
    <t>FECHA</t>
  </si>
  <si>
    <t>:</t>
  </si>
  <si>
    <t>01</t>
  </si>
  <si>
    <t>OBRAS PROVISIONALES</t>
  </si>
  <si>
    <t>01.01</t>
  </si>
  <si>
    <t>CARTEL DE OBRA</t>
  </si>
  <si>
    <t>Grafico</t>
  </si>
  <si>
    <t>DESCRIPCION</t>
  </si>
  <si>
    <t>Metrado Parcial</t>
  </si>
  <si>
    <t>Alto</t>
  </si>
  <si>
    <t>Ancho</t>
  </si>
  <si>
    <t>Largo</t>
  </si>
  <si>
    <t>Cantidad</t>
  </si>
  <si>
    <t>Nº Veces</t>
  </si>
  <si>
    <t>Cartel de Obra</t>
  </si>
  <si>
    <t>Unidad</t>
  </si>
  <si>
    <t>Und</t>
  </si>
  <si>
    <t>01.02</t>
  </si>
  <si>
    <t xml:space="preserve"> ALQUILER DE LOCAL P/OFICINA Y ALMACEN</t>
  </si>
  <si>
    <t>Mes</t>
  </si>
  <si>
    <t>01.03</t>
  </si>
  <si>
    <t>MOVILIZACION Y DESMOVILIZACION DE EQUIPOS</t>
  </si>
  <si>
    <t>Glb</t>
  </si>
  <si>
    <t>02</t>
  </si>
  <si>
    <t>OBRAS PRELIMINARES</t>
  </si>
  <si>
    <t>02.01</t>
  </si>
  <si>
    <t>TRAZO, NIVEL Y REPLANTEO CON EQUIPO</t>
  </si>
  <si>
    <t>Alameda Peatonal T-01</t>
  </si>
  <si>
    <t>Alameda Peatonal T-02</t>
  </si>
  <si>
    <t>Alameda Peatonal T-03</t>
  </si>
  <si>
    <t>Alameda Peatonal T-04</t>
  </si>
  <si>
    <t>m2</t>
  </si>
  <si>
    <t>02.02</t>
  </si>
  <si>
    <t>DEMOLICION DE SARDINEL DE CONCRETO</t>
  </si>
  <si>
    <t>02.03</t>
  </si>
  <si>
    <t>ELIMINACION DE MATERIAL EXCEDENTE</t>
  </si>
  <si>
    <t>m3</t>
  </si>
  <si>
    <t>02.04</t>
  </si>
  <si>
    <t>LIMPIEZA DE TERRENO MANUAL</t>
  </si>
  <si>
    <t>03</t>
  </si>
  <si>
    <t>MOVIMIENTO DE TIERRAS</t>
  </si>
  <si>
    <t>REFINE, NIVELACION Y CONFORMACION DE SUBRASANTE</t>
  </si>
  <si>
    <t>CORTE A NIVEL DE SUBRASANTE</t>
  </si>
  <si>
    <t>EXCAVACION MANUAL DE ZANJAS PARA SARDINEL</t>
  </si>
  <si>
    <t>04</t>
  </si>
  <si>
    <t>CONCRETO ARMADO</t>
  </si>
  <si>
    <t>4.01.01</t>
  </si>
  <si>
    <t>4.01.02</t>
  </si>
  <si>
    <t>ACERO DE REFUERZO F'Y=4200KG/CM2</t>
  </si>
  <si>
    <t>Peso Nominal</t>
  </si>
  <si>
    <t>SARDINEL PERALTADO (0.15x0.50x3.50m)</t>
  </si>
  <si>
    <t>kg</t>
  </si>
  <si>
    <t>4.01.03</t>
  </si>
  <si>
    <t>ENCOFRADO Y DESENCOFRADO DE SARDINELES</t>
  </si>
  <si>
    <t>4.01.04</t>
  </si>
  <si>
    <t>CURADO DE CONCRETO</t>
  </si>
  <si>
    <t xml:space="preserve">Alquiler de Local </t>
  </si>
  <si>
    <t>Movilizacion y Desmovilizacion de Equipos</t>
  </si>
  <si>
    <t>CONFORMACION DE CAPA DE SUB BASE CON EQUIPO</t>
  </si>
  <si>
    <t>CONFORMACION DE CAPA DE BASE CON EQUIPO</t>
  </si>
  <si>
    <t>4.02.01</t>
  </si>
  <si>
    <t>EXCAVACION MANUAL DE ZANJAS PARA JARDINERA</t>
  </si>
  <si>
    <t>JARDINERA CENTRAL</t>
  </si>
  <si>
    <t>4.02.02</t>
  </si>
  <si>
    <t>4.02.03</t>
  </si>
  <si>
    <t>ENCOFRADO Y DESENCOFRADO DE JARDINERAS</t>
  </si>
  <si>
    <t>CONCRETO F`C=210 KG/CM2</t>
  </si>
  <si>
    <t>4.02.04</t>
  </si>
  <si>
    <t>4.02.05</t>
  </si>
  <si>
    <t>05</t>
  </si>
  <si>
    <t>CONCRETO SIMPLE</t>
  </si>
  <si>
    <t>VEREDAS</t>
  </si>
  <si>
    <t>5.01.01</t>
  </si>
  <si>
    <t>ENCOFRADO Y DESENCOFRADO EN VEREDAS Y RAMPAS</t>
  </si>
  <si>
    <t>5.01.02</t>
  </si>
  <si>
    <t>CONCRETO F'C=175KG/CM2</t>
  </si>
  <si>
    <t>4.01.05</t>
  </si>
  <si>
    <t>JUNTAS DE DILATACION</t>
  </si>
  <si>
    <t>m</t>
  </si>
  <si>
    <t>4.02.06</t>
  </si>
  <si>
    <t>5.01.04</t>
  </si>
  <si>
    <t>5.01.03</t>
  </si>
  <si>
    <t xml:space="preserve">SARDINELES </t>
  </si>
  <si>
    <t>EXCAVACION DE ZANJAS PARA SARDINELES</t>
  </si>
  <si>
    <t>UÑAS EN VEREDAS</t>
  </si>
  <si>
    <t>06</t>
  </si>
  <si>
    <t>PISOS</t>
  </si>
  <si>
    <t>PISOS DE CONCRETO</t>
  </si>
  <si>
    <t xml:space="preserve">EXCAVACION DE UÑAS </t>
  </si>
  <si>
    <t>ENCOFRADO Y DESENCOFRADO DE PISOS</t>
  </si>
  <si>
    <t>ml</t>
  </si>
  <si>
    <t>PISO DE ADOQUIN</t>
  </si>
  <si>
    <t>CAMA DE ARENA</t>
  </si>
  <si>
    <t>SELLADO CON ARENA FINA</t>
  </si>
  <si>
    <t>PISO DE CAUCHO</t>
  </si>
  <si>
    <t>EXCAVACION DE UÑAS</t>
  </si>
  <si>
    <t>JUNTA DE DILATACION</t>
  </si>
  <si>
    <t>BANCAS DE CONCRETO</t>
  </si>
  <si>
    <t>EXCAVACION PARA CIMIENTOS</t>
  </si>
  <si>
    <t>RELLENO CON MATERIAL AFIRMADO E=0.15M</t>
  </si>
  <si>
    <t>CIMIENTOS PARA BANCAS</t>
  </si>
  <si>
    <t>ENCOFRADO Y DESENCOFRADO PARA BANCAS</t>
  </si>
  <si>
    <t>Kg</t>
  </si>
  <si>
    <t>und</t>
  </si>
  <si>
    <t>07</t>
  </si>
  <si>
    <t>JARDINERIA</t>
  </si>
  <si>
    <t xml:space="preserve"> SUMINISTRO Y COLOCACION DE TIERRA DE CULTIVO H= 0.20 M</t>
  </si>
  <si>
    <t xml:space="preserve">   SUMINISTRO Y SIEMBRA DE GRASS</t>
  </si>
  <si>
    <t>UND</t>
  </si>
  <si>
    <t xml:space="preserve">  SEMBRADO DE ARBOLES, ARBUSTOS Y/O PLANTAS ORNAMENTALES</t>
  </si>
  <si>
    <t>08</t>
  </si>
  <si>
    <t>SUMINISTRO E INSTALACION DE JUEGOS RECREATIVOS</t>
  </si>
  <si>
    <t>GLB</t>
  </si>
  <si>
    <t>SUMINISTRO E INSTALACION DE PERGOLAS</t>
  </si>
  <si>
    <t>SUMINISTRO E INSTALACION DE PERGOLAS CENTRALES</t>
  </si>
  <si>
    <t>09</t>
  </si>
  <si>
    <t>PINTURA</t>
  </si>
  <si>
    <t>PINTURA EN VEREDAS</t>
  </si>
  <si>
    <t>PINTURA EN SARDINELES</t>
  </si>
  <si>
    <t>ILUMINACION</t>
  </si>
  <si>
    <t>EXCAVACION PARA ZAPATAS DE POSTE</t>
  </si>
  <si>
    <t>CONCRETO F`C=210KG/CM2</t>
  </si>
  <si>
    <t>SUMINISTRO E INSTALACION DE POSTES</t>
  </si>
  <si>
    <t>SUMINISTRO E INSTALACION DE LUMINARIAS</t>
  </si>
  <si>
    <t>PLAN DE SEGURIDAD Y SALUD EN EL TRABAJO</t>
  </si>
  <si>
    <t xml:space="preserve">   EQUIPO DE PROTECCION INDIVIDUAL</t>
  </si>
  <si>
    <t>CAPACITACION EN SEGURIDAD Y SALUD</t>
  </si>
  <si>
    <t>MES</t>
  </si>
  <si>
    <t>SEÑALIZACION TEMPORAL DE SEGURIDAD</t>
  </si>
  <si>
    <t xml:space="preserve">  EQUIPO DE PROTECCION COLECTIVO</t>
  </si>
  <si>
    <t>PLACA RECORDATORIA</t>
  </si>
  <si>
    <t>SUMINISTRO E INSTALACION DE TACHO DE BASURA INCLUY. PINTURA</t>
  </si>
  <si>
    <t>VARIOS</t>
  </si>
  <si>
    <t>LIMPIEZA FINAL DE OBRA</t>
  </si>
  <si>
    <t>M2</t>
  </si>
  <si>
    <t>TRAZO, NIVEL Y REPLANTEO CON EQUIPO INICIAL</t>
  </si>
  <si>
    <t>REFINE, NIVELACION Y CONPACTACION DE SUBRASANTE</t>
  </si>
  <si>
    <t>ACERO DE REFUERZO F'Y=4200 KG/CM2</t>
  </si>
  <si>
    <t>SUMINISTRO E INSTALACION DE ADOQUIN GRIS</t>
  </si>
  <si>
    <t>ENCOFRADO Y DESENCOFRADO DE PISO</t>
  </si>
  <si>
    <t>CONCRETO F'C=210 KG/CM2</t>
  </si>
  <si>
    <t>SUMINISTRO E INSTALACION DE BARANDA DE PROTECCION</t>
  </si>
  <si>
    <t xml:space="preserve">Factor Esponjamiento </t>
  </si>
  <si>
    <t xml:space="preserve">PLANO T-02 PERFIL LONGITUDINAL SECCIONES TRANSVERSALES </t>
  </si>
  <si>
    <t>TRAMO-01</t>
  </si>
  <si>
    <t>L (m)</t>
  </si>
  <si>
    <t>AREA CORTE (m2)</t>
  </si>
  <si>
    <t>AREA DE RELLENO (m2)</t>
  </si>
  <si>
    <t>VOL CORTE (m3)</t>
  </si>
  <si>
    <t>VOL RELLENO (m3)</t>
  </si>
  <si>
    <t>CALCULO DE VOLUMENES</t>
  </si>
  <si>
    <t>TRAMO-02</t>
  </si>
  <si>
    <t>TRAMO-03</t>
  </si>
  <si>
    <t>TRAMO-04</t>
  </si>
  <si>
    <t>RELLENO CON MATERIAL PROPIO A NIVEL DE SUBRASANTE</t>
  </si>
  <si>
    <t>RELLENO CON MATERIAL PRESTAMO A NIVEL DE SUBRASANTE</t>
  </si>
  <si>
    <t>T-01,T-02,T-03,T-04</t>
  </si>
  <si>
    <t>MAR/03/2023</t>
  </si>
  <si>
    <t>P</t>
  </si>
  <si>
    <t>S</t>
  </si>
  <si>
    <t>Volumen</t>
  </si>
  <si>
    <t>% Esponj</t>
  </si>
  <si>
    <t>Tipo</t>
  </si>
  <si>
    <t>/3</t>
  </si>
  <si>
    <t>PERGOLAS</t>
  </si>
  <si>
    <t>Alameda Peatonal T-01 AL T-04</t>
  </si>
  <si>
    <t>EXCAVACION MANUAL DE ZANJAS PARA UÑAS DE VEREDAS</t>
  </si>
  <si>
    <t>ENCOFRADO Y DESENCOFRADO EN UÑAS DE VEREDAS</t>
  </si>
  <si>
    <t>CONCRETO f'c =175KG/CM2</t>
  </si>
  <si>
    <t>SARDINELES</t>
  </si>
  <si>
    <t>Longitud</t>
  </si>
  <si>
    <t>N° de fierros</t>
  </si>
  <si>
    <t xml:space="preserve">sub total </t>
  </si>
  <si>
    <t>Peso + desperdicio</t>
  </si>
  <si>
    <t>verticales</t>
  </si>
  <si>
    <t>horizontales</t>
  </si>
  <si>
    <t>factor + esponj</t>
  </si>
  <si>
    <t>DESVIO DE TRANSITO Y SEGURIDAD VIAL</t>
  </si>
  <si>
    <t>Desvio de transito y seguridad vial</t>
  </si>
  <si>
    <t>ALQUILER DE BAÑOS QUIMICOS P/LA OBRA</t>
  </si>
  <si>
    <t>Baños Portatiles</t>
  </si>
  <si>
    <t>01.04</t>
  </si>
  <si>
    <t>01.05</t>
  </si>
  <si>
    <t>TACHOS DE BASURA</t>
  </si>
  <si>
    <t>CONCRETO CICLOPEO</t>
  </si>
  <si>
    <t>04.02</t>
  </si>
  <si>
    <t>05.01.01</t>
  </si>
  <si>
    <t>05.01.02</t>
  </si>
  <si>
    <t>05.01.03</t>
  </si>
  <si>
    <t>05.02</t>
  </si>
  <si>
    <t>05.02.01</t>
  </si>
  <si>
    <t>05.02.02</t>
  </si>
  <si>
    <t>05.02.03</t>
  </si>
  <si>
    <t>05.02.05</t>
  </si>
  <si>
    <t>05.02.06</t>
  </si>
  <si>
    <t>05.02.07</t>
  </si>
  <si>
    <t>07.01</t>
  </si>
  <si>
    <t>07.01.01</t>
  </si>
  <si>
    <t>07.01.02</t>
  </si>
  <si>
    <t>07.01.03</t>
  </si>
  <si>
    <t>07.01.04</t>
  </si>
  <si>
    <t>07.02</t>
  </si>
  <si>
    <t>07.02.01</t>
  </si>
  <si>
    <t>07.02.02</t>
  </si>
  <si>
    <t>07.02.03</t>
  </si>
  <si>
    <t>07.02.04</t>
  </si>
  <si>
    <t>08.01</t>
  </si>
  <si>
    <t>08.01.01</t>
  </si>
  <si>
    <t>08.01.02</t>
  </si>
  <si>
    <t>08.01.03</t>
  </si>
  <si>
    <t>08.01.04</t>
  </si>
  <si>
    <t>08.01.05</t>
  </si>
  <si>
    <t>09.01</t>
  </si>
  <si>
    <t>09.02</t>
  </si>
  <si>
    <t>09.03</t>
  </si>
  <si>
    <t>10</t>
  </si>
  <si>
    <t>10.01</t>
  </si>
  <si>
    <t>11</t>
  </si>
  <si>
    <t>11.01</t>
  </si>
  <si>
    <t>12</t>
  </si>
  <si>
    <t>12.02</t>
  </si>
  <si>
    <t>12.01</t>
  </si>
  <si>
    <t>13</t>
  </si>
  <si>
    <t>14</t>
  </si>
  <si>
    <t>13.01</t>
  </si>
  <si>
    <t>14.01</t>
  </si>
  <si>
    <t>14.02</t>
  </si>
  <si>
    <t>14.03</t>
  </si>
  <si>
    <t>14.04</t>
  </si>
  <si>
    <t>15</t>
  </si>
  <si>
    <t>15.01</t>
  </si>
  <si>
    <t>15.02</t>
  </si>
  <si>
    <t>16</t>
  </si>
  <si>
    <t>16.01</t>
  </si>
  <si>
    <t>17</t>
  </si>
  <si>
    <t>17.01</t>
  </si>
  <si>
    <t>18</t>
  </si>
  <si>
    <t>18.02</t>
  </si>
  <si>
    <t>18.03</t>
  </si>
  <si>
    <t>18.04</t>
  </si>
  <si>
    <t>CISTERNA</t>
  </si>
  <si>
    <t>EXCAVACION PARA CISTERNA SUBTERRANEA</t>
  </si>
  <si>
    <t>Cisterna subterranea</t>
  </si>
  <si>
    <t>PERFILADO Y COMPACTACION DE SUBRASANTE</t>
  </si>
  <si>
    <t>Area</t>
  </si>
  <si>
    <t>CAMA DE HORMIGON PARA BASE H=0.30M</t>
  </si>
  <si>
    <t xml:space="preserve">ELIMINACION DE MATERIAL EXCEDENTE </t>
  </si>
  <si>
    <t>%esponj</t>
  </si>
  <si>
    <t>SOLADO 1:12 E=0.10M PARA CIMIENTOS</t>
  </si>
  <si>
    <t>CONCRETO PARA CISTERNA SUBTERRANEA F'G=210KG/CM2</t>
  </si>
  <si>
    <t>Cisterna Subterranea</t>
  </si>
  <si>
    <t>ENCOFRADO Y DESENCOFRADO DE CISTERNA</t>
  </si>
  <si>
    <t>TARRAJEO INTERIOR CON IMPERMEABILIZANTE EN CISTERNA</t>
  </si>
  <si>
    <t>ACERO CORRUGADO FY=4200KG/CM2 GRADO 60</t>
  </si>
  <si>
    <t>TOTAL</t>
  </si>
  <si>
    <t>PRUEBA HIDRAULICA TUB. Y DESINFECCION DE CISTERNA</t>
  </si>
  <si>
    <t>SUMINISTRO E INSTALACIONDE 01 BOMBA HIDRONEUMATICA 1.0HP INC.ACCESORIOS</t>
  </si>
  <si>
    <t>CASETA DE CONCRETO Y REJA METÁLICA PARA BOMBA NEUMÁTICA</t>
  </si>
  <si>
    <t>MITIGACION DEL IMPACTO AMBIENTAL</t>
  </si>
  <si>
    <t>INSTALACIONES SANITARIAS</t>
  </si>
  <si>
    <t>INSTALACIONES ELECTRICAS</t>
  </si>
  <si>
    <t>CONEXIÓN ELECTRICA CISTERNA</t>
  </si>
  <si>
    <t>TUBERIA PVC 1/2"</t>
  </si>
  <si>
    <t>Ml</t>
  </si>
  <si>
    <t>LLAVE DE RIEGO</t>
  </si>
  <si>
    <t>CODO PVC 90° 1/2"</t>
  </si>
  <si>
    <t>TEE PVC 90° 1/2"</t>
  </si>
  <si>
    <t>LLAVE DE CONTROL</t>
  </si>
  <si>
    <t>REVESTIMINIENTO DE GRANITO LAVADO</t>
  </si>
  <si>
    <t>05.02.08</t>
  </si>
  <si>
    <t>Rampas</t>
  </si>
  <si>
    <t>rampas</t>
  </si>
  <si>
    <t>CONCRETO F'C=175KG/CM2  INC/BRUÑADO</t>
  </si>
  <si>
    <t>08.02</t>
  </si>
  <si>
    <t>08.02.01</t>
  </si>
  <si>
    <t>08.02.02</t>
  </si>
  <si>
    <t>08.02.03</t>
  </si>
  <si>
    <t>08.03</t>
  </si>
  <si>
    <t>08.03.01</t>
  </si>
  <si>
    <t>08.03.02</t>
  </si>
  <si>
    <t>08.03.03</t>
  </si>
  <si>
    <t>08.03.04</t>
  </si>
  <si>
    <t>08.04.01</t>
  </si>
  <si>
    <t>11.02</t>
  </si>
  <si>
    <t>11.03</t>
  </si>
  <si>
    <t>11.04</t>
  </si>
  <si>
    <t>13.02</t>
  </si>
  <si>
    <t>13.03</t>
  </si>
  <si>
    <t>13.05</t>
  </si>
  <si>
    <t>14.01.01</t>
  </si>
  <si>
    <t>14.01.02</t>
  </si>
  <si>
    <t>14.01.03</t>
  </si>
  <si>
    <t>14.01.04</t>
  </si>
  <si>
    <t>14.02.01</t>
  </si>
  <si>
    <t>14.03.01</t>
  </si>
  <si>
    <t>14.03.02</t>
  </si>
  <si>
    <t>14.03.03</t>
  </si>
  <si>
    <t>14.03.04</t>
  </si>
  <si>
    <t>14.03.05</t>
  </si>
  <si>
    <t>14.03.06</t>
  </si>
  <si>
    <t>14.03.07</t>
  </si>
  <si>
    <t>14.04.01</t>
  </si>
  <si>
    <t>15.03</t>
  </si>
  <si>
    <t>15.04</t>
  </si>
  <si>
    <t>15.05</t>
  </si>
  <si>
    <t>SUMINISTRO E INSTALACION DE TUBO FºNº RED. 2" INCL/PINTURA</t>
  </si>
  <si>
    <t>INS</t>
  </si>
  <si>
    <t>mes</t>
  </si>
  <si>
    <t>EQUIPO DE PROTECCION INDIVIDUAL</t>
  </si>
  <si>
    <t>05.02.04</t>
  </si>
  <si>
    <t>06.01</t>
  </si>
  <si>
    <t>06.02</t>
  </si>
  <si>
    <t>08.03.05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</si>
</sst>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0 + &quot;0.00\ &quot;KM&quot;"/>
    <numFmt numFmtId="165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Franklin Gothic Book"/>
      <family val="2"/>
    </font>
    <font>
      <b/>
      <sz val="8"/>
      <name val="Franklin Gothic Book"/>
      <family val="2"/>
    </font>
    <font>
      <sz val="8"/>
      <color rgb="FF00B050"/>
      <name val="Franklin Gothic Book"/>
      <family val="2"/>
    </font>
    <font>
      <sz val="8"/>
      <color rgb="FFFF0000"/>
      <name val="Franklin Gothic Book"/>
      <family val="2"/>
    </font>
    <font>
      <sz val="8"/>
      <color theme="4"/>
      <name val="Franklin Gothic Book"/>
      <family val="2"/>
    </font>
    <font>
      <b/>
      <sz val="8"/>
      <color rgb="FFFF0000"/>
      <name val="Franklin Gothic Book"/>
      <family val="2"/>
    </font>
    <font>
      <b/>
      <sz val="8"/>
      <color rgb="FF00B050"/>
      <name val="Franklin Gothic Book"/>
      <family val="2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rgb="FFFF8001"/>
      </bottom>
      <diagonal/>
    </border>
  </borders>
  <cellStyleXfs count="4">
    <xf numFmtId="0" fontId="0" fillId="0" borderId="0"/>
    <xf numFmtId="9" fontId="22" fillId="0" borderId="0" applyFont="0" applyFill="0" applyBorder="0" applyAlignment="0" applyProtection="0"/>
    <xf numFmtId="0" fontId="23" fillId="0" borderId="0"/>
    <xf numFmtId="0" fontId="24" fillId="0" borderId="41" applyNumberFormat="0" applyFill="0" applyAlignment="0" applyProtection="0"/>
  </cellStyleXfs>
  <cellXfs count="226">
    <xf numFmtId="0" fontId="0" fillId="0" borderId="0" xfId="0"/>
    <xf numFmtId="17" fontId="3" fillId="3" borderId="0" xfId="0" applyNumberFormat="1" applyFont="1" applyFill="1" applyAlignment="1">
      <alignment horizontal="center"/>
    </xf>
    <xf numFmtId="4" fontId="0" fillId="0" borderId="0" xfId="0" applyNumberFormat="1"/>
    <xf numFmtId="4" fontId="4" fillId="3" borderId="5" xfId="0" applyNumberFormat="1" applyFont="1" applyFill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4" fontId="3" fillId="3" borderId="7" xfId="0" applyNumberFormat="1" applyFont="1" applyFill="1" applyBorder="1" applyAlignment="1">
      <alignment vertical="center" wrapText="1"/>
    </xf>
    <xf numFmtId="4" fontId="4" fillId="3" borderId="8" xfId="0" applyNumberFormat="1" applyFont="1" applyFill="1" applyBorder="1"/>
    <xf numFmtId="4" fontId="2" fillId="3" borderId="0" xfId="0" applyNumberFormat="1" applyFont="1" applyFill="1" applyAlignment="1">
      <alignment vertical="center"/>
    </xf>
    <xf numFmtId="4" fontId="3" fillId="3" borderId="0" xfId="0" applyNumberFormat="1" applyFont="1" applyFill="1"/>
    <xf numFmtId="4" fontId="3" fillId="3" borderId="9" xfId="0" applyNumberFormat="1" applyFont="1" applyFill="1" applyBorder="1"/>
    <xf numFmtId="4" fontId="0" fillId="3" borderId="10" xfId="0" applyNumberFormat="1" applyFill="1" applyBorder="1"/>
    <xf numFmtId="4" fontId="0" fillId="3" borderId="11" xfId="0" applyNumberFormat="1" applyFill="1" applyBorder="1"/>
    <xf numFmtId="4" fontId="0" fillId="3" borderId="12" xfId="0" applyNumberFormat="1" applyFill="1" applyBorder="1"/>
    <xf numFmtId="4" fontId="1" fillId="2" borderId="1" xfId="0" quotePrefix="1" applyNumberFormat="1" applyFont="1" applyFill="1" applyBorder="1"/>
    <xf numFmtId="4" fontId="1" fillId="0" borderId="14" xfId="0" quotePrefix="1" applyNumberFormat="1" applyFont="1" applyBorder="1"/>
    <xf numFmtId="4" fontId="2" fillId="0" borderId="14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1" fillId="0" borderId="13" xfId="0" applyNumberFormat="1" applyFont="1" applyBorder="1"/>
    <xf numFmtId="4" fontId="2" fillId="0" borderId="13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/>
    </xf>
    <xf numFmtId="4" fontId="0" fillId="0" borderId="13" xfId="0" applyNumberFormat="1" applyBorder="1"/>
    <xf numFmtId="4" fontId="0" fillId="0" borderId="18" xfId="0" applyNumberFormat="1" applyBorder="1"/>
    <xf numFmtId="4" fontId="1" fillId="0" borderId="13" xfId="0" quotePrefix="1" applyNumberFormat="1" applyFont="1" applyBorder="1"/>
    <xf numFmtId="4" fontId="3" fillId="0" borderId="13" xfId="0" applyNumberFormat="1" applyFont="1" applyBorder="1" applyAlignment="1">
      <alignment horizontal="center" vertical="center"/>
    </xf>
    <xf numFmtId="4" fontId="0" fillId="0" borderId="20" xfId="0" applyNumberFormat="1" applyBorder="1" applyAlignment="1">
      <alignment horizontal="center"/>
    </xf>
    <xf numFmtId="4" fontId="1" fillId="0" borderId="13" xfId="0" quotePrefix="1" applyNumberFormat="1" applyFont="1" applyBorder="1" applyAlignment="1">
      <alignment horizontal="left"/>
    </xf>
    <xf numFmtId="4" fontId="1" fillId="0" borderId="14" xfId="0" quotePrefix="1" applyNumberFormat="1" applyFont="1" applyBorder="1" applyAlignment="1">
      <alignment horizontal="left"/>
    </xf>
    <xf numFmtId="4" fontId="1" fillId="2" borderId="1" xfId="0" quotePrefix="1" applyNumberFormat="1" applyFont="1" applyFill="1" applyBorder="1" applyAlignment="1">
      <alignment horizontal="left"/>
    </xf>
    <xf numFmtId="4" fontId="0" fillId="0" borderId="21" xfId="0" applyNumberFormat="1" applyBorder="1" applyAlignment="1">
      <alignment horizontal="center"/>
    </xf>
    <xf numFmtId="4" fontId="1" fillId="0" borderId="14" xfId="0" applyNumberFormat="1" applyFont="1" applyBorder="1"/>
    <xf numFmtId="4" fontId="1" fillId="0" borderId="29" xfId="0" applyNumberFormat="1" applyFont="1" applyBorder="1" applyAlignment="1">
      <alignment horizontal="center"/>
    </xf>
    <xf numFmtId="4" fontId="0" fillId="0" borderId="13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0" fillId="0" borderId="32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6" xfId="0" applyNumberFormat="1" applyBorder="1" applyAlignment="1">
      <alignment horizontal="right"/>
    </xf>
    <xf numFmtId="4" fontId="0" fillId="0" borderId="36" xfId="0" applyNumberFormat="1" applyBorder="1"/>
    <xf numFmtId="4" fontId="0" fillId="0" borderId="37" xfId="0" applyNumberFormat="1" applyBorder="1"/>
    <xf numFmtId="4" fontId="1" fillId="0" borderId="1" xfId="0" applyNumberFormat="1" applyFont="1" applyBorder="1"/>
    <xf numFmtId="4" fontId="0" fillId="3" borderId="0" xfId="0" applyNumberFormat="1" applyFill="1"/>
    <xf numFmtId="4" fontId="1" fillId="3" borderId="0" xfId="0" applyNumberFormat="1" applyFont="1" applyFill="1"/>
    <xf numFmtId="4" fontId="0" fillId="3" borderId="13" xfId="0" applyNumberFormat="1" applyFill="1" applyBorder="1"/>
    <xf numFmtId="4" fontId="0" fillId="3" borderId="13" xfId="0" applyNumberFormat="1" applyFill="1" applyBorder="1" applyAlignment="1">
      <alignment horizontal="center"/>
    </xf>
    <xf numFmtId="4" fontId="1" fillId="3" borderId="14" xfId="0" quotePrefix="1" applyNumberFormat="1" applyFont="1" applyFill="1" applyBorder="1"/>
    <xf numFmtId="4" fontId="2" fillId="3" borderId="14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1" fillId="3" borderId="13" xfId="0" applyNumberFormat="1" applyFont="1" applyFill="1" applyBorder="1"/>
    <xf numFmtId="4" fontId="2" fillId="3" borderId="13" xfId="0" applyNumberFormat="1" applyFont="1" applyFill="1" applyBorder="1" applyAlignment="1">
      <alignment horizontal="center" vertical="center"/>
    </xf>
    <xf numFmtId="4" fontId="1" fillId="3" borderId="13" xfId="0" applyNumberFormat="1" applyFont="1" applyFill="1" applyBorder="1" applyAlignment="1">
      <alignment horizontal="center"/>
    </xf>
    <xf numFmtId="4" fontId="0" fillId="3" borderId="18" xfId="0" applyNumberFormat="1" applyFill="1" applyBorder="1"/>
    <xf numFmtId="4" fontId="1" fillId="3" borderId="13" xfId="0" quotePrefix="1" applyNumberFormat="1" applyFont="1" applyFill="1" applyBorder="1"/>
    <xf numFmtId="4" fontId="3" fillId="3" borderId="13" xfId="0" applyNumberFormat="1" applyFont="1" applyFill="1" applyBorder="1" applyAlignment="1">
      <alignment horizontal="center" vertical="center"/>
    </xf>
    <xf numFmtId="4" fontId="1" fillId="3" borderId="13" xfId="0" quotePrefix="1" applyNumberFormat="1" applyFont="1" applyFill="1" applyBorder="1" applyAlignment="1">
      <alignment horizontal="left"/>
    </xf>
    <xf numFmtId="4" fontId="1" fillId="3" borderId="14" xfId="0" applyNumberFormat="1" applyFont="1" applyFill="1" applyBorder="1"/>
    <xf numFmtId="4" fontId="0" fillId="3" borderId="13" xfId="0" applyNumberFormat="1" applyFill="1" applyBorder="1" applyAlignment="1">
      <alignment horizontal="right"/>
    </xf>
    <xf numFmtId="4" fontId="0" fillId="3" borderId="20" xfId="0" applyNumberFormat="1" applyFill="1" applyBorder="1"/>
    <xf numFmtId="4" fontId="0" fillId="3" borderId="0" xfId="0" applyNumberFormat="1" applyFill="1" applyAlignment="1">
      <alignment horizontal="center"/>
    </xf>
    <xf numFmtId="4" fontId="1" fillId="3" borderId="0" xfId="0" quotePrefix="1" applyNumberFormat="1" applyFont="1" applyFill="1" applyAlignment="1">
      <alignment horizontal="left"/>
    </xf>
    <xf numFmtId="4" fontId="0" fillId="3" borderId="13" xfId="0" applyNumberFormat="1" applyFill="1" applyBorder="1" applyAlignment="1">
      <alignment vertical="center"/>
    </xf>
    <xf numFmtId="4" fontId="0" fillId="4" borderId="13" xfId="0" applyNumberFormat="1" applyFill="1" applyBorder="1"/>
    <xf numFmtId="4" fontId="7" fillId="3" borderId="13" xfId="0" applyNumberFormat="1" applyFont="1" applyFill="1" applyBorder="1" applyAlignment="1">
      <alignment horizontal="left" vertical="top"/>
    </xf>
    <xf numFmtId="4" fontId="2" fillId="3" borderId="24" xfId="0" applyNumberFormat="1" applyFont="1" applyFill="1" applyBorder="1" applyAlignment="1">
      <alignment vertical="center"/>
    </xf>
    <xf numFmtId="4" fontId="2" fillId="3" borderId="18" xfId="0" applyNumberFormat="1" applyFont="1" applyFill="1" applyBorder="1" applyAlignment="1">
      <alignment vertical="center"/>
    </xf>
    <xf numFmtId="2" fontId="10" fillId="0" borderId="13" xfId="0" applyNumberFormat="1" applyFont="1" applyBorder="1" applyAlignment="1">
      <alignment horizontal="center"/>
    </xf>
    <xf numFmtId="2" fontId="11" fillId="0" borderId="13" xfId="0" applyNumberFormat="1" applyFont="1" applyBorder="1" applyAlignment="1">
      <alignment horizontal="center"/>
    </xf>
    <xf numFmtId="2" fontId="12" fillId="0" borderId="13" xfId="0" applyNumberFormat="1" applyFont="1" applyBorder="1" applyAlignment="1">
      <alignment horizontal="center"/>
    </xf>
    <xf numFmtId="2" fontId="14" fillId="0" borderId="13" xfId="0" applyNumberFormat="1" applyFont="1" applyBorder="1" applyAlignment="1">
      <alignment horizontal="center"/>
    </xf>
    <xf numFmtId="4" fontId="15" fillId="3" borderId="0" xfId="0" applyNumberFormat="1" applyFont="1" applyFill="1" applyAlignment="1">
      <alignment horizontal="center"/>
    </xf>
    <xf numFmtId="4" fontId="16" fillId="3" borderId="0" xfId="0" applyNumberFormat="1" applyFont="1" applyFill="1" applyAlignment="1">
      <alignment horizontal="center"/>
    </xf>
    <xf numFmtId="4" fontId="17" fillId="3" borderId="13" xfId="0" quotePrefix="1" applyNumberFormat="1" applyFont="1" applyFill="1" applyBorder="1" applyAlignment="1">
      <alignment horizontal="left"/>
    </xf>
    <xf numFmtId="4" fontId="18" fillId="3" borderId="13" xfId="0" applyNumberFormat="1" applyFont="1" applyFill="1" applyBorder="1" applyAlignment="1">
      <alignment horizontal="center" vertical="center"/>
    </xf>
    <xf numFmtId="4" fontId="19" fillId="3" borderId="13" xfId="0" applyNumberFormat="1" applyFont="1" applyFill="1" applyBorder="1" applyAlignment="1">
      <alignment horizontal="center" vertical="center"/>
    </xf>
    <xf numFmtId="4" fontId="17" fillId="3" borderId="13" xfId="0" applyNumberFormat="1" applyFont="1" applyFill="1" applyBorder="1"/>
    <xf numFmtId="4" fontId="17" fillId="3" borderId="13" xfId="0" applyNumberFormat="1" applyFont="1" applyFill="1" applyBorder="1" applyAlignment="1">
      <alignment horizontal="center"/>
    </xf>
    <xf numFmtId="4" fontId="20" fillId="3" borderId="13" xfId="0" applyNumberFormat="1" applyFont="1" applyFill="1" applyBorder="1" applyAlignment="1">
      <alignment horizontal="center"/>
    </xf>
    <xf numFmtId="4" fontId="20" fillId="3" borderId="13" xfId="0" applyNumberFormat="1" applyFont="1" applyFill="1" applyBorder="1"/>
    <xf numFmtId="4" fontId="20" fillId="3" borderId="0" xfId="0" applyNumberFormat="1" applyFont="1" applyFill="1"/>
    <xf numFmtId="4" fontId="20" fillId="3" borderId="29" xfId="0" applyNumberFormat="1" applyFont="1" applyFill="1" applyBorder="1"/>
    <xf numFmtId="4" fontId="0" fillId="3" borderId="27" xfId="0" applyNumberFormat="1" applyFill="1" applyBorder="1"/>
    <xf numFmtId="4" fontId="21" fillId="3" borderId="0" xfId="0" applyNumberFormat="1" applyFont="1" applyFill="1"/>
    <xf numFmtId="4" fontId="17" fillId="3" borderId="0" xfId="0" applyNumberFormat="1" applyFont="1" applyFill="1"/>
    <xf numFmtId="4" fontId="0" fillId="3" borderId="25" xfId="0" applyNumberFormat="1" applyFill="1" applyBorder="1" applyAlignment="1">
      <alignment horizontal="center" vertical="center"/>
    </xf>
    <xf numFmtId="4" fontId="17" fillId="3" borderId="13" xfId="0" applyNumberFormat="1" applyFont="1" applyFill="1" applyBorder="1" applyAlignment="1">
      <alignment horizontal="left" vertical="top"/>
    </xf>
    <xf numFmtId="0" fontId="9" fillId="0" borderId="13" xfId="0" applyFont="1" applyBorder="1" applyAlignment="1">
      <alignment horizontal="center" vertical="center" wrapText="1"/>
    </xf>
    <xf numFmtId="4" fontId="20" fillId="3" borderId="18" xfId="0" applyNumberFormat="1" applyFont="1" applyFill="1" applyBorder="1"/>
    <xf numFmtId="4" fontId="0" fillId="3" borderId="0" xfId="0" applyNumberFormat="1" applyFill="1" applyAlignment="1">
      <alignment horizontal="center" vertical="center"/>
    </xf>
    <xf numFmtId="4" fontId="0" fillId="3" borderId="21" xfId="0" applyNumberFormat="1" applyFill="1" applyBorder="1"/>
    <xf numFmtId="4" fontId="6" fillId="3" borderId="0" xfId="0" applyNumberFormat="1" applyFont="1" applyFill="1" applyAlignment="1">
      <alignment horizontal="center"/>
    </xf>
    <xf numFmtId="4" fontId="20" fillId="3" borderId="13" xfId="0" applyNumberFormat="1" applyFont="1" applyFill="1" applyBorder="1" applyAlignment="1">
      <alignment horizontal="right"/>
    </xf>
    <xf numFmtId="165" fontId="20" fillId="3" borderId="13" xfId="0" applyNumberFormat="1" applyFont="1" applyFill="1" applyBorder="1"/>
    <xf numFmtId="9" fontId="0" fillId="3" borderId="13" xfId="1" applyFont="1" applyFill="1" applyBorder="1"/>
    <xf numFmtId="4" fontId="0" fillId="3" borderId="0" xfId="0" applyNumberFormat="1" applyFill="1" applyAlignment="1">
      <alignment horizontal="left"/>
    </xf>
    <xf numFmtId="4" fontId="6" fillId="3" borderId="0" xfId="0" applyNumberFormat="1" applyFont="1" applyFill="1"/>
    <xf numFmtId="4" fontId="24" fillId="3" borderId="41" xfId="3" applyNumberFormat="1" applyFill="1" applyAlignment="1">
      <alignment horizontal="left"/>
    </xf>
    <xf numFmtId="4" fontId="24" fillId="3" borderId="41" xfId="3" applyNumberFormat="1" applyFill="1"/>
    <xf numFmtId="4" fontId="24" fillId="3" borderId="41" xfId="3" applyNumberFormat="1" applyFill="1" applyAlignment="1">
      <alignment horizontal="center"/>
    </xf>
    <xf numFmtId="4" fontId="24" fillId="3" borderId="41" xfId="3" applyNumberFormat="1" applyFill="1" applyAlignment="1">
      <alignment horizontal="right"/>
    </xf>
    <xf numFmtId="4" fontId="0" fillId="3" borderId="0" xfId="0" applyNumberFormat="1" applyFill="1" applyAlignment="1">
      <alignment horizontal="right"/>
    </xf>
    <xf numFmtId="4" fontId="0" fillId="3" borderId="13" xfId="0" applyNumberFormat="1" applyFill="1" applyBorder="1" applyAlignment="1">
      <alignment horizontal="left"/>
    </xf>
    <xf numFmtId="4" fontId="0" fillId="3" borderId="19" xfId="0" applyNumberFormat="1" applyFill="1" applyBorder="1" applyAlignment="1">
      <alignment horizontal="center"/>
    </xf>
    <xf numFmtId="4" fontId="0" fillId="3" borderId="21" xfId="0" applyNumberFormat="1" applyFill="1" applyBorder="1" applyAlignment="1">
      <alignment horizontal="center"/>
    </xf>
    <xf numFmtId="4" fontId="0" fillId="3" borderId="20" xfId="0" applyNumberFormat="1" applyFill="1" applyBorder="1" applyAlignment="1">
      <alignment horizontal="center"/>
    </xf>
    <xf numFmtId="4" fontId="2" fillId="2" borderId="2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2" fillId="2" borderId="4" xfId="0" applyNumberFormat="1" applyFont="1" applyFill="1" applyBorder="1" applyAlignment="1">
      <alignment vertical="center"/>
    </xf>
    <xf numFmtId="4" fontId="2" fillId="3" borderId="15" xfId="0" applyNumberFormat="1" applyFont="1" applyFill="1" applyBorder="1" applyAlignment="1">
      <alignment horizontal="left" vertical="center"/>
    </xf>
    <xf numFmtId="4" fontId="2" fillId="3" borderId="16" xfId="0" applyNumberFormat="1" applyFont="1" applyFill="1" applyBorder="1" applyAlignment="1">
      <alignment horizontal="left" vertical="center"/>
    </xf>
    <xf numFmtId="4" fontId="2" fillId="3" borderId="17" xfId="0" applyNumberFormat="1" applyFont="1" applyFill="1" applyBorder="1" applyAlignment="1">
      <alignment horizontal="left" vertical="center"/>
    </xf>
    <xf numFmtId="4" fontId="2" fillId="3" borderId="13" xfId="0" applyNumberFormat="1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horizontal="left" vertical="center"/>
    </xf>
    <xf numFmtId="4" fontId="0" fillId="3" borderId="13" xfId="0" applyNumberFormat="1" applyFill="1" applyBorder="1" applyAlignment="1">
      <alignment horizontal="center"/>
    </xf>
    <xf numFmtId="4" fontId="0" fillId="3" borderId="13" xfId="0" applyNumberFormat="1" applyFill="1" applyBorder="1" applyAlignment="1">
      <alignment horizontal="center" vertical="center"/>
    </xf>
    <xf numFmtId="4" fontId="2" fillId="3" borderId="19" xfId="0" applyNumberFormat="1" applyFont="1" applyFill="1" applyBorder="1" applyAlignment="1">
      <alignment horizontal="left" vertical="center"/>
    </xf>
    <xf numFmtId="4" fontId="2" fillId="3" borderId="21" xfId="0" applyNumberFormat="1" applyFont="1" applyFill="1" applyBorder="1" applyAlignment="1">
      <alignment horizontal="left" vertical="center"/>
    </xf>
    <xf numFmtId="4" fontId="2" fillId="3" borderId="20" xfId="0" applyNumberFormat="1" applyFont="1" applyFill="1" applyBorder="1" applyAlignment="1">
      <alignment horizontal="left" vertical="center"/>
    </xf>
    <xf numFmtId="4" fontId="0" fillId="3" borderId="24" xfId="0" applyNumberFormat="1" applyFill="1" applyBorder="1" applyAlignment="1">
      <alignment horizontal="center" vertical="center"/>
    </xf>
    <xf numFmtId="4" fontId="0" fillId="3" borderId="18" xfId="0" applyNumberFormat="1" applyFill="1" applyBorder="1" applyAlignment="1">
      <alignment horizontal="center" vertical="center"/>
    </xf>
    <xf numFmtId="4" fontId="0" fillId="3" borderId="22" xfId="0" applyNumberFormat="1" applyFill="1" applyBorder="1" applyAlignment="1">
      <alignment horizontal="center" vertical="center"/>
    </xf>
    <xf numFmtId="4" fontId="0" fillId="3" borderId="25" xfId="0" applyNumberFormat="1" applyFill="1" applyBorder="1" applyAlignment="1">
      <alignment horizontal="center" vertical="center"/>
    </xf>
    <xf numFmtId="4" fontId="0" fillId="3" borderId="0" xfId="0" applyNumberFormat="1" applyFill="1" applyAlignment="1">
      <alignment horizontal="center" vertical="center"/>
    </xf>
    <xf numFmtId="4" fontId="0" fillId="3" borderId="23" xfId="0" applyNumberFormat="1" applyFill="1" applyBorder="1" applyAlignment="1">
      <alignment horizontal="center" vertical="center"/>
    </xf>
    <xf numFmtId="4" fontId="0" fillId="3" borderId="26" xfId="0" applyNumberFormat="1" applyFill="1" applyBorder="1" applyAlignment="1">
      <alignment horizontal="center" vertical="center"/>
    </xf>
    <xf numFmtId="4" fontId="0" fillId="3" borderId="27" xfId="0" applyNumberFormat="1" applyFill="1" applyBorder="1" applyAlignment="1">
      <alignment horizontal="center" vertical="center"/>
    </xf>
    <xf numFmtId="4" fontId="0" fillId="3" borderId="28" xfId="0" applyNumberFormat="1" applyFill="1" applyBorder="1" applyAlignment="1">
      <alignment horizontal="center" vertical="center"/>
    </xf>
    <xf numFmtId="4" fontId="0" fillId="3" borderId="29" xfId="0" applyNumberFormat="1" applyFill="1" applyBorder="1" applyAlignment="1">
      <alignment horizontal="center"/>
    </xf>
    <xf numFmtId="4" fontId="0" fillId="3" borderId="30" xfId="0" applyNumberFormat="1" applyFill="1" applyBorder="1" applyAlignment="1">
      <alignment horizontal="center"/>
    </xf>
    <xf numFmtId="4" fontId="0" fillId="3" borderId="14" xfId="0" applyNumberFormat="1" applyFill="1" applyBorder="1" applyAlignment="1">
      <alignment horizontal="center"/>
    </xf>
    <xf numFmtId="4" fontId="20" fillId="3" borderId="13" xfId="0" applyNumberFormat="1" applyFont="1" applyFill="1" applyBorder="1" applyAlignment="1">
      <alignment horizontal="center"/>
    </xf>
    <xf numFmtId="4" fontId="1" fillId="3" borderId="29" xfId="0" applyNumberFormat="1" applyFont="1" applyFill="1" applyBorder="1" applyAlignment="1">
      <alignment horizontal="center"/>
    </xf>
    <xf numFmtId="4" fontId="1" fillId="3" borderId="3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4" fontId="15" fillId="3" borderId="19" xfId="0" applyNumberFormat="1" applyFont="1" applyFill="1" applyBorder="1" applyAlignment="1">
      <alignment horizontal="center"/>
    </xf>
    <xf numFmtId="4" fontId="15" fillId="3" borderId="20" xfId="0" applyNumberFormat="1" applyFont="1" applyFill="1" applyBorder="1" applyAlignment="1">
      <alignment horizontal="center"/>
    </xf>
    <xf numFmtId="4" fontId="15" fillId="3" borderId="13" xfId="0" applyNumberFormat="1" applyFont="1" applyFill="1" applyBorder="1" applyAlignment="1">
      <alignment horizontal="center"/>
    </xf>
    <xf numFmtId="164" fontId="8" fillId="0" borderId="19" xfId="0" applyNumberFormat="1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164" fontId="8" fillId="0" borderId="20" xfId="0" applyNumberFormat="1" applyFont="1" applyBorder="1" applyAlignment="1">
      <alignment horizontal="center"/>
    </xf>
    <xf numFmtId="2" fontId="11" fillId="0" borderId="13" xfId="0" applyNumberFormat="1" applyFont="1" applyBorder="1" applyAlignment="1">
      <alignment horizontal="center"/>
    </xf>
    <xf numFmtId="2" fontId="13" fillId="0" borderId="19" xfId="0" applyNumberFormat="1" applyFont="1" applyBorder="1" applyAlignment="1">
      <alignment horizontal="center"/>
    </xf>
    <xf numFmtId="2" fontId="13" fillId="0" borderId="20" xfId="0" applyNumberFormat="1" applyFont="1" applyBorder="1" applyAlignment="1">
      <alignment horizontal="center"/>
    </xf>
    <xf numFmtId="4" fontId="18" fillId="3" borderId="13" xfId="0" applyNumberFormat="1" applyFont="1" applyFill="1" applyBorder="1" applyAlignment="1">
      <alignment horizontal="center" vertical="center"/>
    </xf>
    <xf numFmtId="4" fontId="20" fillId="3" borderId="24" xfId="0" applyNumberFormat="1" applyFont="1" applyFill="1" applyBorder="1" applyAlignment="1">
      <alignment horizontal="center" vertical="center"/>
    </xf>
    <xf numFmtId="4" fontId="20" fillId="3" borderId="18" xfId="0" applyNumberFormat="1" applyFont="1" applyFill="1" applyBorder="1" applyAlignment="1">
      <alignment horizontal="center" vertical="center"/>
    </xf>
    <xf numFmtId="4" fontId="20" fillId="3" borderId="22" xfId="0" applyNumberFormat="1" applyFont="1" applyFill="1" applyBorder="1" applyAlignment="1">
      <alignment horizontal="center" vertical="center"/>
    </xf>
    <xf numFmtId="4" fontId="20" fillId="3" borderId="26" xfId="0" applyNumberFormat="1" applyFont="1" applyFill="1" applyBorder="1" applyAlignment="1">
      <alignment horizontal="center" vertical="center"/>
    </xf>
    <xf numFmtId="4" fontId="20" fillId="3" borderId="27" xfId="0" applyNumberFormat="1" applyFont="1" applyFill="1" applyBorder="1" applyAlignment="1">
      <alignment horizontal="center" vertical="center"/>
    </xf>
    <xf numFmtId="4" fontId="20" fillId="3" borderId="28" xfId="0" applyNumberFormat="1" applyFont="1" applyFill="1" applyBorder="1" applyAlignment="1">
      <alignment horizontal="center" vertical="center"/>
    </xf>
    <xf numFmtId="4" fontId="2" fillId="3" borderId="24" xfId="0" applyNumberFormat="1" applyFont="1" applyFill="1" applyBorder="1" applyAlignment="1">
      <alignment horizontal="center" vertical="center"/>
    </xf>
    <xf numFmtId="4" fontId="2" fillId="3" borderId="18" xfId="0" applyNumberFormat="1" applyFont="1" applyFill="1" applyBorder="1" applyAlignment="1">
      <alignment horizontal="center" vertical="center"/>
    </xf>
    <xf numFmtId="4" fontId="2" fillId="3" borderId="22" xfId="0" applyNumberFormat="1" applyFont="1" applyFill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4" fontId="2" fillId="3" borderId="27" xfId="0" applyNumberFormat="1" applyFont="1" applyFill="1" applyBorder="1" applyAlignment="1">
      <alignment horizontal="center" vertical="center"/>
    </xf>
    <xf numFmtId="4" fontId="2" fillId="3" borderId="28" xfId="0" applyNumberFormat="1" applyFont="1" applyFill="1" applyBorder="1" applyAlignment="1">
      <alignment horizontal="center" vertical="center"/>
    </xf>
    <xf numFmtId="4" fontId="0" fillId="3" borderId="13" xfId="0" applyNumberFormat="1" applyFill="1" applyBorder="1" applyAlignment="1">
      <alignment horizontal="left" wrapText="1"/>
    </xf>
    <xf numFmtId="4" fontId="1" fillId="3" borderId="15" xfId="0" applyNumberFormat="1" applyFont="1" applyFill="1" applyBorder="1" applyAlignment="1">
      <alignment horizontal="center"/>
    </xf>
    <xf numFmtId="4" fontId="1" fillId="3" borderId="16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/>
    </xf>
    <xf numFmtId="4" fontId="0" fillId="3" borderId="20" xfId="0" applyNumberFormat="1" applyFill="1" applyBorder="1" applyAlignment="1">
      <alignment horizontal="center" vertical="center"/>
    </xf>
    <xf numFmtId="4" fontId="0" fillId="3" borderId="19" xfId="0" applyNumberFormat="1" applyFill="1" applyBorder="1" applyAlignment="1">
      <alignment horizontal="center" vertical="center"/>
    </xf>
    <xf numFmtId="4" fontId="0" fillId="3" borderId="21" xfId="0" applyNumberForma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4" fontId="3" fillId="3" borderId="6" xfId="0" applyNumberFormat="1" applyFont="1" applyFill="1" applyBorder="1" applyAlignment="1">
      <alignment horizontal="center" vertical="center" wrapText="1"/>
    </xf>
    <xf numFmtId="4" fontId="20" fillId="3" borderId="19" xfId="0" applyNumberFormat="1" applyFont="1" applyFill="1" applyBorder="1" applyAlignment="1">
      <alignment horizontal="center"/>
    </xf>
    <xf numFmtId="4" fontId="20" fillId="3" borderId="20" xfId="0" applyNumberFormat="1" applyFont="1" applyFill="1" applyBorder="1" applyAlignment="1">
      <alignment horizontal="center"/>
    </xf>
    <xf numFmtId="4" fontId="2" fillId="3" borderId="19" xfId="0" applyNumberFormat="1" applyFont="1" applyFill="1" applyBorder="1" applyAlignment="1">
      <alignment horizontal="center" vertical="center"/>
    </xf>
    <xf numFmtId="4" fontId="2" fillId="3" borderId="21" xfId="0" applyNumberFormat="1" applyFont="1" applyFill="1" applyBorder="1" applyAlignment="1">
      <alignment horizontal="center" vertical="center"/>
    </xf>
    <xf numFmtId="4" fontId="2" fillId="3" borderId="20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4" fontId="18" fillId="3" borderId="19" xfId="0" applyNumberFormat="1" applyFont="1" applyFill="1" applyBorder="1" applyAlignment="1">
      <alignment horizontal="left" vertical="center"/>
    </xf>
    <xf numFmtId="4" fontId="18" fillId="3" borderId="21" xfId="0" applyNumberFormat="1" applyFont="1" applyFill="1" applyBorder="1" applyAlignment="1">
      <alignment horizontal="left" vertical="center"/>
    </xf>
    <xf numFmtId="4" fontId="18" fillId="3" borderId="20" xfId="0" applyNumberFormat="1" applyFont="1" applyFill="1" applyBorder="1" applyAlignment="1">
      <alignment horizontal="left" vertical="center"/>
    </xf>
    <xf numFmtId="4" fontId="20" fillId="3" borderId="21" xfId="0" applyNumberFormat="1" applyFont="1" applyFill="1" applyBorder="1" applyAlignment="1">
      <alignment horizontal="center"/>
    </xf>
    <xf numFmtId="4" fontId="0" fillId="3" borderId="18" xfId="0" applyNumberFormat="1" applyFill="1" applyBorder="1" applyAlignment="1">
      <alignment horizontal="center"/>
    </xf>
    <xf numFmtId="4" fontId="0" fillId="3" borderId="0" xfId="0" applyNumberFormat="1" applyFill="1" applyAlignment="1">
      <alignment horizontal="center"/>
    </xf>
    <xf numFmtId="4" fontId="0" fillId="3" borderId="26" xfId="0" applyNumberFormat="1" applyFill="1" applyBorder="1" applyAlignment="1">
      <alignment horizontal="center"/>
    </xf>
    <xf numFmtId="4" fontId="0" fillId="3" borderId="27" xfId="0" applyNumberFormat="1" applyFill="1" applyBorder="1" applyAlignment="1">
      <alignment horizontal="center"/>
    </xf>
    <xf numFmtId="4" fontId="0" fillId="3" borderId="28" xfId="0" applyNumberFormat="1" applyFill="1" applyBorder="1" applyAlignment="1">
      <alignment horizontal="center"/>
    </xf>
    <xf numFmtId="4" fontId="1" fillId="3" borderId="18" xfId="0" applyNumberFormat="1" applyFont="1" applyFill="1" applyBorder="1" applyAlignment="1">
      <alignment horizontal="center"/>
    </xf>
    <xf numFmtId="4" fontId="1" fillId="3" borderId="0" xfId="0" applyNumberFormat="1" applyFont="1" applyFill="1" applyAlignment="1">
      <alignment horizontal="center"/>
    </xf>
    <xf numFmtId="4" fontId="1" fillId="3" borderId="27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/>
    </xf>
    <xf numFmtId="4" fontId="3" fillId="3" borderId="24" xfId="0" applyNumberFormat="1" applyFont="1" applyFill="1" applyBorder="1" applyAlignment="1">
      <alignment horizontal="center" vertical="center"/>
    </xf>
    <xf numFmtId="4" fontId="3" fillId="3" borderId="18" xfId="0" applyNumberFormat="1" applyFont="1" applyFill="1" applyBorder="1" applyAlignment="1">
      <alignment horizontal="center" vertical="center"/>
    </xf>
    <xf numFmtId="4" fontId="3" fillId="3" borderId="22" xfId="0" applyNumberFormat="1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4" fontId="3" fillId="3" borderId="27" xfId="0" applyNumberFormat="1" applyFont="1" applyFill="1" applyBorder="1" applyAlignment="1">
      <alignment horizontal="center" vertical="center"/>
    </xf>
    <xf numFmtId="4" fontId="3" fillId="3" borderId="28" xfId="0" applyNumberFormat="1" applyFont="1" applyFill="1" applyBorder="1" applyAlignment="1">
      <alignment horizontal="center" vertical="center"/>
    </xf>
    <xf numFmtId="4" fontId="0" fillId="0" borderId="14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4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22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23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2" fillId="0" borderId="13" xfId="0" applyNumberFormat="1" applyFont="1" applyBorder="1" applyAlignment="1">
      <alignment horizontal="left" vertical="center"/>
    </xf>
    <xf numFmtId="4" fontId="2" fillId="0" borderId="13" xfId="0" applyNumberFormat="1" applyFont="1" applyBorder="1" applyAlignment="1">
      <alignment horizontal="center" vertical="center"/>
    </xf>
    <xf numFmtId="4" fontId="0" fillId="0" borderId="13" xfId="0" applyNumberFormat="1" applyBorder="1" applyAlignment="1">
      <alignment horizontal="center"/>
    </xf>
    <xf numFmtId="4" fontId="0" fillId="0" borderId="13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/>
    </xf>
    <xf numFmtId="4" fontId="1" fillId="0" borderId="29" xfId="0" applyNumberFormat="1" applyFont="1" applyBorder="1" applyAlignment="1">
      <alignment horizontal="center"/>
    </xf>
    <xf numFmtId="4" fontId="1" fillId="0" borderId="30" xfId="0" applyNumberFormat="1" applyFont="1" applyBorder="1" applyAlignment="1">
      <alignment horizontal="center"/>
    </xf>
    <xf numFmtId="4" fontId="1" fillId="0" borderId="14" xfId="0" applyNumberFormat="1" applyFont="1" applyBorder="1" applyAlignment="1">
      <alignment horizontal="center"/>
    </xf>
    <xf numFmtId="4" fontId="0" fillId="0" borderId="38" xfId="0" applyNumberFormat="1" applyBorder="1" applyAlignment="1">
      <alignment horizontal="center"/>
    </xf>
    <xf numFmtId="4" fontId="0" fillId="0" borderId="39" xfId="0" applyNumberForma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1" fillId="0" borderId="25" xfId="0" applyNumberFormat="1" applyFont="1" applyBorder="1" applyAlignment="1">
      <alignment horizontal="center"/>
    </xf>
    <xf numFmtId="4" fontId="1" fillId="0" borderId="26" xfId="0" applyNumberFormat="1" applyFont="1" applyBorder="1" applyAlignment="1">
      <alignment horizont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" fontId="0" fillId="0" borderId="35" xfId="0" applyNumberFormat="1" applyBorder="1" applyAlignment="1">
      <alignment horizontal="center" vertical="center"/>
    </xf>
    <xf numFmtId="4" fontId="2" fillId="0" borderId="29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left" vertical="center"/>
    </xf>
    <xf numFmtId="4" fontId="2" fillId="0" borderId="17" xfId="0" applyNumberFormat="1" applyFont="1" applyBorder="1" applyAlignment="1">
      <alignment horizontal="left" vertical="center"/>
    </xf>
  </cellXfs>
  <cellStyles count="4">
    <cellStyle name="Celda vinculada" xfId="3" builtinId="24"/>
    <cellStyle name="Normal" xfId="0" builtinId="0"/>
    <cellStyle name="Normal 2" xfId="2" xr:uid="{F5C66910-CC67-4930-8C89-31E49F8FDB97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216834</xdr:colOff>
      <xdr:row>1</xdr:row>
      <xdr:rowOff>214032</xdr:rowOff>
    </xdr:from>
    <xdr:to>
      <xdr:col>10</xdr:col>
      <xdr:colOff>874059</xdr:colOff>
      <xdr:row>4</xdr:row>
      <xdr:rowOff>49074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3AFFB8-4A24-4D0B-A5C8-74AA2466F6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550" t="21600" r="26014" b="23430"/>
        <a:stretch/>
      </xdr:blipFill>
      <xdr:spPr bwMode="auto">
        <a:xfrm>
          <a:off x="8184216" y="426944"/>
          <a:ext cx="657225" cy="74271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176834</xdr:colOff>
      <xdr:row>227</xdr:row>
      <xdr:rowOff>130970</xdr:rowOff>
    </xdr:from>
    <xdr:to>
      <xdr:col>0</xdr:col>
      <xdr:colOff>809626</xdr:colOff>
      <xdr:row>228</xdr:row>
      <xdr:rowOff>172642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5838A40F-683B-448C-BEFA-A1BED2E1A95B}"/>
            </a:ext>
          </a:extLst>
        </xdr:cNvPr>
        <xdr:cNvSpPr txBox="1"/>
      </xdr:nvSpPr>
      <xdr:spPr>
        <a:xfrm>
          <a:off x="176834" y="41100376"/>
          <a:ext cx="632792" cy="2321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/>
            <a:t>@0.20m</a:t>
          </a:r>
        </a:p>
      </xdr:txBody>
    </xdr:sp>
    <xdr:clientData/>
  </xdr:twoCellAnchor>
  <xdr:twoCellAnchor>
    <xdr:from>
      <xdr:col>0</xdr:col>
      <xdr:colOff>161045</xdr:colOff>
      <xdr:row>217</xdr:row>
      <xdr:rowOff>47366</xdr:rowOff>
    </xdr:from>
    <xdr:to>
      <xdr:col>0</xdr:col>
      <xdr:colOff>757393</xdr:colOff>
      <xdr:row>220</xdr:row>
      <xdr:rowOff>47366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F029D8A4-23DD-41D4-9E9E-B16AA9980DE7}"/>
            </a:ext>
          </a:extLst>
        </xdr:cNvPr>
        <xdr:cNvSpPr txBox="1"/>
      </xdr:nvSpPr>
      <xdr:spPr>
        <a:xfrm>
          <a:off x="161045" y="40254772"/>
          <a:ext cx="596348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100"/>
            <a:t>Ø 3/8"</a:t>
          </a:r>
        </a:p>
      </xdr:txBody>
    </xdr:sp>
    <xdr:clientData/>
  </xdr:twoCellAnchor>
  <xdr:twoCellAnchor>
    <xdr:from>
      <xdr:col>0</xdr:col>
      <xdr:colOff>114128</xdr:colOff>
      <xdr:row>221</xdr:row>
      <xdr:rowOff>182497</xdr:rowOff>
    </xdr:from>
    <xdr:to>
      <xdr:col>0</xdr:col>
      <xdr:colOff>840827</xdr:colOff>
      <xdr:row>221</xdr:row>
      <xdr:rowOff>184324</xdr:rowOff>
    </xdr:to>
    <xdr:cxnSp macro="">
      <xdr:nvCxnSpPr>
        <xdr:cNvPr id="40" name="Conector recto 39">
          <a:extLst>
            <a:ext uri="{FF2B5EF4-FFF2-40B4-BE49-F238E27FC236}">
              <a16:creationId xmlns:a16="http://schemas.microsoft.com/office/drawing/2014/main" id="{1B5A385E-0CD6-493B-B549-9484BA73A06B}"/>
            </a:ext>
          </a:extLst>
        </xdr:cNvPr>
        <xdr:cNvCxnSpPr/>
      </xdr:nvCxnSpPr>
      <xdr:spPr>
        <a:xfrm flipV="1">
          <a:off x="114128" y="40770903"/>
          <a:ext cx="726699" cy="18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202405</xdr:colOff>
      <xdr:row>220</xdr:row>
      <xdr:rowOff>41931</xdr:rowOff>
    </xdr:from>
    <xdr:to>
      <xdr:col>0</xdr:col>
      <xdr:colOff>223630</xdr:colOff>
      <xdr:row>224</xdr:row>
      <xdr:rowOff>24846</xdr:rowOff>
    </xdr:to>
    <xdr:cxnSp macro="">
      <xdr:nvCxnSpPr>
        <xdr:cNvPr id="49" name="Conector recto 48">
          <a:extLst>
            <a:ext uri="{FF2B5EF4-FFF2-40B4-BE49-F238E27FC236}">
              <a16:creationId xmlns:a16="http://schemas.microsoft.com/office/drawing/2014/main" id="{D0922B83-2558-44AD-A456-1FC85817A6C0}"/>
            </a:ext>
          </a:extLst>
        </xdr:cNvPr>
        <xdr:cNvCxnSpPr/>
      </xdr:nvCxnSpPr>
      <xdr:spPr>
        <a:xfrm>
          <a:off x="202405" y="40792366"/>
          <a:ext cx="21225" cy="74491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119062</xdr:colOff>
      <xdr:row>220</xdr:row>
      <xdr:rowOff>150124</xdr:rowOff>
    </xdr:from>
    <xdr:to>
      <xdr:col>0</xdr:col>
      <xdr:colOff>845761</xdr:colOff>
      <xdr:row>220</xdr:row>
      <xdr:rowOff>151951</xdr:rowOff>
    </xdr:to>
    <xdr:cxnSp macro="">
      <xdr:nvCxnSpPr>
        <xdr:cNvPr id="50" name="Conector recto 49">
          <a:extLst>
            <a:ext uri="{FF2B5EF4-FFF2-40B4-BE49-F238E27FC236}">
              <a16:creationId xmlns:a16="http://schemas.microsoft.com/office/drawing/2014/main" id="{44BCEF6D-9DCA-4E80-B488-5EAEA9D2DD4C}"/>
            </a:ext>
          </a:extLst>
        </xdr:cNvPr>
        <xdr:cNvCxnSpPr/>
      </xdr:nvCxnSpPr>
      <xdr:spPr>
        <a:xfrm flipV="1">
          <a:off x="119062" y="40900559"/>
          <a:ext cx="726699" cy="18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121391</xdr:colOff>
      <xdr:row>223</xdr:row>
      <xdr:rowOff>72217</xdr:rowOff>
    </xdr:from>
    <xdr:to>
      <xdr:col>0</xdr:col>
      <xdr:colOff>848090</xdr:colOff>
      <xdr:row>223</xdr:row>
      <xdr:rowOff>74044</xdr:rowOff>
    </xdr:to>
    <xdr:cxnSp macro="">
      <xdr:nvCxnSpPr>
        <xdr:cNvPr id="51" name="Conector recto 50">
          <a:extLst>
            <a:ext uri="{FF2B5EF4-FFF2-40B4-BE49-F238E27FC236}">
              <a16:creationId xmlns:a16="http://schemas.microsoft.com/office/drawing/2014/main" id="{BC6B841D-213E-4F0A-8888-624477A0E6B1}"/>
            </a:ext>
          </a:extLst>
        </xdr:cNvPr>
        <xdr:cNvCxnSpPr/>
      </xdr:nvCxnSpPr>
      <xdr:spPr>
        <a:xfrm flipV="1">
          <a:off x="121391" y="41394152"/>
          <a:ext cx="726699" cy="18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454196</xdr:colOff>
      <xdr:row>220</xdr:row>
      <xdr:rowOff>28679</xdr:rowOff>
    </xdr:from>
    <xdr:to>
      <xdr:col>0</xdr:col>
      <xdr:colOff>475421</xdr:colOff>
      <xdr:row>224</xdr:row>
      <xdr:rowOff>11594</xdr:rowOff>
    </xdr:to>
    <xdr:cxnSp macro="">
      <xdr:nvCxnSpPr>
        <xdr:cNvPr id="54" name="Conector recto 53">
          <a:extLst>
            <a:ext uri="{FF2B5EF4-FFF2-40B4-BE49-F238E27FC236}">
              <a16:creationId xmlns:a16="http://schemas.microsoft.com/office/drawing/2014/main" id="{7BF65EE0-635D-43DD-B953-2D60ED9DEFAC}"/>
            </a:ext>
          </a:extLst>
        </xdr:cNvPr>
        <xdr:cNvCxnSpPr/>
      </xdr:nvCxnSpPr>
      <xdr:spPr>
        <a:xfrm>
          <a:off x="454196" y="40779114"/>
          <a:ext cx="21225" cy="74491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751889</xdr:colOff>
      <xdr:row>220</xdr:row>
      <xdr:rowOff>28750</xdr:rowOff>
    </xdr:from>
    <xdr:to>
      <xdr:col>0</xdr:col>
      <xdr:colOff>773114</xdr:colOff>
      <xdr:row>224</xdr:row>
      <xdr:rowOff>11665</xdr:rowOff>
    </xdr:to>
    <xdr:cxnSp macro="">
      <xdr:nvCxnSpPr>
        <xdr:cNvPr id="55" name="Conector recto 54">
          <a:extLst>
            <a:ext uri="{FF2B5EF4-FFF2-40B4-BE49-F238E27FC236}">
              <a16:creationId xmlns:a16="http://schemas.microsoft.com/office/drawing/2014/main" id="{CB98E09C-5E74-45A4-ACB8-D88B703A62B9}"/>
            </a:ext>
          </a:extLst>
        </xdr:cNvPr>
        <xdr:cNvCxnSpPr/>
      </xdr:nvCxnSpPr>
      <xdr:spPr>
        <a:xfrm>
          <a:off x="751889" y="40779185"/>
          <a:ext cx="21225" cy="74491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295275</xdr:colOff>
      <xdr:row>1</xdr:row>
      <xdr:rowOff>57150</xdr:rowOff>
    </xdr:from>
    <xdr:to>
      <xdr:col>10</xdr:col>
      <xdr:colOff>685800</xdr:colOff>
      <xdr:row>1</xdr:row>
      <xdr:rowOff>498475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1B0DE5-0FBA-B63E-415E-886A90926BE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550" t="21600" r="26014" b="23430"/>
        <a:stretch/>
      </xdr:blipFill>
      <xdr:spPr bwMode="auto">
        <a:xfrm>
          <a:off x="7467600" y="257175"/>
          <a:ext cx="390525" cy="4413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207065</xdr:colOff>
      <xdr:row>104</xdr:row>
      <xdr:rowOff>91107</xdr:rowOff>
    </xdr:from>
    <xdr:to>
      <xdr:col>0</xdr:col>
      <xdr:colOff>223631</xdr:colOff>
      <xdr:row>108</xdr:row>
      <xdr:rowOff>99391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D04A2B51-D334-5553-DC9B-8A675B7ADE74}"/>
            </a:ext>
          </a:extLst>
        </xdr:cNvPr>
        <xdr:cNvCxnSpPr/>
      </xdr:nvCxnSpPr>
      <xdr:spPr>
        <a:xfrm flipH="1">
          <a:off x="207065" y="21286303"/>
          <a:ext cx="16566" cy="77028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508554</xdr:colOff>
      <xdr:row>104</xdr:row>
      <xdr:rowOff>94421</xdr:rowOff>
    </xdr:from>
    <xdr:to>
      <xdr:col>0</xdr:col>
      <xdr:colOff>513522</xdr:colOff>
      <xdr:row>108</xdr:row>
      <xdr:rowOff>99391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44A378D8-9F48-4175-8B0B-33F6CA8D495A}"/>
            </a:ext>
          </a:extLst>
        </xdr:cNvPr>
        <xdr:cNvCxnSpPr/>
      </xdr:nvCxnSpPr>
      <xdr:spPr>
        <a:xfrm>
          <a:off x="508554" y="21289617"/>
          <a:ext cx="4968" cy="76697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801759</xdr:colOff>
      <xdr:row>104</xdr:row>
      <xdr:rowOff>72886</xdr:rowOff>
    </xdr:from>
    <xdr:to>
      <xdr:col>0</xdr:col>
      <xdr:colOff>803413</xdr:colOff>
      <xdr:row>108</xdr:row>
      <xdr:rowOff>66261</xdr:rowOff>
    </xdr:to>
    <xdr:cxnSp macro="">
      <xdr:nvCxnSpPr>
        <xdr:cNvPr id="6" name="Conector recto 5">
          <a:extLst>
            <a:ext uri="{FF2B5EF4-FFF2-40B4-BE49-F238E27FC236}">
              <a16:creationId xmlns:a16="http://schemas.microsoft.com/office/drawing/2014/main" id="{9F495C0E-204D-4938-9FA1-6301F1AB3830}"/>
            </a:ext>
          </a:extLst>
        </xdr:cNvPr>
        <xdr:cNvCxnSpPr/>
      </xdr:nvCxnSpPr>
      <xdr:spPr>
        <a:xfrm>
          <a:off x="801759" y="21268082"/>
          <a:ext cx="1654" cy="7553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57979</xdr:colOff>
      <xdr:row>105</xdr:row>
      <xdr:rowOff>99390</xdr:rowOff>
    </xdr:from>
    <xdr:to>
      <xdr:col>0</xdr:col>
      <xdr:colOff>952501</xdr:colOff>
      <xdr:row>105</xdr:row>
      <xdr:rowOff>107673</xdr:rowOff>
    </xdr:to>
    <xdr:cxnSp macro="">
      <xdr:nvCxnSpPr>
        <xdr:cNvPr id="8" name="Conector recto 7">
          <a:extLst>
            <a:ext uri="{FF2B5EF4-FFF2-40B4-BE49-F238E27FC236}">
              <a16:creationId xmlns:a16="http://schemas.microsoft.com/office/drawing/2014/main" id="{7ED346FD-4BBA-6473-CD7A-A86743D124F1}"/>
            </a:ext>
          </a:extLst>
        </xdr:cNvPr>
        <xdr:cNvCxnSpPr/>
      </xdr:nvCxnSpPr>
      <xdr:spPr>
        <a:xfrm>
          <a:off x="57979" y="21485086"/>
          <a:ext cx="894522" cy="82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44727</xdr:colOff>
      <xdr:row>107</xdr:row>
      <xdr:rowOff>28160</xdr:rowOff>
    </xdr:from>
    <xdr:to>
      <xdr:col>0</xdr:col>
      <xdr:colOff>939249</xdr:colOff>
      <xdr:row>107</xdr:row>
      <xdr:rowOff>36443</xdr:rowOff>
    </xdr:to>
    <xdr:cxnSp macro="">
      <xdr:nvCxnSpPr>
        <xdr:cNvPr id="9" name="Conector recto 8">
          <a:extLst>
            <a:ext uri="{FF2B5EF4-FFF2-40B4-BE49-F238E27FC236}">
              <a16:creationId xmlns:a16="http://schemas.microsoft.com/office/drawing/2014/main" id="{C56A18C0-66C5-427D-B556-10122EEED159}"/>
            </a:ext>
          </a:extLst>
        </xdr:cNvPr>
        <xdr:cNvCxnSpPr/>
      </xdr:nvCxnSpPr>
      <xdr:spPr>
        <a:xfrm>
          <a:off x="44727" y="21794856"/>
          <a:ext cx="894522" cy="82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173936</xdr:colOff>
      <xdr:row>108</xdr:row>
      <xdr:rowOff>132522</xdr:rowOff>
    </xdr:from>
    <xdr:to>
      <xdr:col>0</xdr:col>
      <xdr:colOff>844828</xdr:colOff>
      <xdr:row>110</xdr:row>
      <xdr:rowOff>66261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E2AD8C3E-A933-0D1F-2362-90CD6545BCDC}"/>
            </a:ext>
          </a:extLst>
        </xdr:cNvPr>
        <xdr:cNvSpPr txBox="1"/>
      </xdr:nvSpPr>
      <xdr:spPr>
        <a:xfrm>
          <a:off x="173936" y="22089718"/>
          <a:ext cx="670892" cy="31473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100"/>
            <a:t>@0.20m</a:t>
          </a:r>
        </a:p>
      </xdr:txBody>
    </xdr:sp>
    <xdr:clientData/>
  </xdr:twoCellAnchor>
  <xdr:twoCellAnchor>
    <xdr:from>
      <xdr:col>0</xdr:col>
      <xdr:colOff>231913</xdr:colOff>
      <xdr:row>103</xdr:row>
      <xdr:rowOff>8282</xdr:rowOff>
    </xdr:from>
    <xdr:to>
      <xdr:col>0</xdr:col>
      <xdr:colOff>828261</xdr:colOff>
      <xdr:row>104</xdr:row>
      <xdr:rowOff>57978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C1BB537F-CC9E-578B-DBD3-4AE7700103B7}"/>
            </a:ext>
          </a:extLst>
        </xdr:cNvPr>
        <xdr:cNvSpPr txBox="1"/>
      </xdr:nvSpPr>
      <xdr:spPr>
        <a:xfrm>
          <a:off x="231913" y="21012978"/>
          <a:ext cx="596348" cy="2401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100"/>
            <a:t>Ø 3/8"</a:t>
          </a:r>
        </a:p>
      </xdr:txBody>
    </xdr:sp>
    <xdr:clientData/>
  </xdr:twoCellAnchor>
  <xdr:twoCellAnchor>
    <xdr:from>
      <xdr:col>0</xdr:col>
      <xdr:colOff>231913</xdr:colOff>
      <xdr:row>175</xdr:row>
      <xdr:rowOff>8282</xdr:rowOff>
    </xdr:from>
    <xdr:to>
      <xdr:col>0</xdr:col>
      <xdr:colOff>828261</xdr:colOff>
      <xdr:row>176</xdr:row>
      <xdr:rowOff>57978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45F07209-2A8F-48DD-B1A5-09D0675A6D0F}"/>
            </a:ext>
          </a:extLst>
        </xdr:cNvPr>
        <xdr:cNvSpPr txBox="1"/>
      </xdr:nvSpPr>
      <xdr:spPr>
        <a:xfrm>
          <a:off x="231913" y="19679478"/>
          <a:ext cx="596348" cy="2401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100"/>
            <a:t>Ø 3/8"</a:t>
          </a:r>
        </a:p>
      </xdr:txBody>
    </xdr:sp>
    <xdr:clientData/>
  </xdr:twoCellAnchor>
  <xdr:twoCellAnchor>
    <xdr:from>
      <xdr:col>0</xdr:col>
      <xdr:colOff>231913</xdr:colOff>
      <xdr:row>175</xdr:row>
      <xdr:rowOff>8282</xdr:rowOff>
    </xdr:from>
    <xdr:to>
      <xdr:col>0</xdr:col>
      <xdr:colOff>828261</xdr:colOff>
      <xdr:row>176</xdr:row>
      <xdr:rowOff>57978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7CD692BB-AB11-4B1F-A1B6-E37C9A7C8CF1}"/>
            </a:ext>
          </a:extLst>
        </xdr:cNvPr>
        <xdr:cNvSpPr txBox="1"/>
      </xdr:nvSpPr>
      <xdr:spPr>
        <a:xfrm>
          <a:off x="231913" y="19679478"/>
          <a:ext cx="596348" cy="2401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100"/>
            <a:t>Ø 3/8"</a:t>
          </a:r>
        </a:p>
      </xdr:txBody>
    </xdr:sp>
    <xdr:clientData/>
  </xdr:twoCellAnchor>
  <xdr:twoCellAnchor>
    <xdr:from>
      <xdr:col>0</xdr:col>
      <xdr:colOff>228599</xdr:colOff>
      <xdr:row>176</xdr:row>
      <xdr:rowOff>167308</xdr:rowOff>
    </xdr:from>
    <xdr:to>
      <xdr:col>0</xdr:col>
      <xdr:colOff>245165</xdr:colOff>
      <xdr:row>179</xdr:row>
      <xdr:rowOff>175592</xdr:rowOff>
    </xdr:to>
    <xdr:cxnSp macro="">
      <xdr:nvCxnSpPr>
        <xdr:cNvPr id="13" name="Conector recto 12">
          <a:extLst>
            <a:ext uri="{FF2B5EF4-FFF2-40B4-BE49-F238E27FC236}">
              <a16:creationId xmlns:a16="http://schemas.microsoft.com/office/drawing/2014/main" id="{AE13D529-ABA3-4A9E-8371-6E00BAC448E2}"/>
            </a:ext>
          </a:extLst>
        </xdr:cNvPr>
        <xdr:cNvCxnSpPr/>
      </xdr:nvCxnSpPr>
      <xdr:spPr>
        <a:xfrm flipH="1">
          <a:off x="228599" y="31285069"/>
          <a:ext cx="16566" cy="77028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530088</xdr:colOff>
      <xdr:row>176</xdr:row>
      <xdr:rowOff>170622</xdr:rowOff>
    </xdr:from>
    <xdr:to>
      <xdr:col>0</xdr:col>
      <xdr:colOff>535056</xdr:colOff>
      <xdr:row>179</xdr:row>
      <xdr:rowOff>175592</xdr:rowOff>
    </xdr:to>
    <xdr:cxnSp macro="">
      <xdr:nvCxnSpPr>
        <xdr:cNvPr id="14" name="Conector recto 13">
          <a:extLst>
            <a:ext uri="{FF2B5EF4-FFF2-40B4-BE49-F238E27FC236}">
              <a16:creationId xmlns:a16="http://schemas.microsoft.com/office/drawing/2014/main" id="{A3341F62-80FC-4322-888F-96601097779C}"/>
            </a:ext>
          </a:extLst>
        </xdr:cNvPr>
        <xdr:cNvCxnSpPr/>
      </xdr:nvCxnSpPr>
      <xdr:spPr>
        <a:xfrm>
          <a:off x="530088" y="31288383"/>
          <a:ext cx="4968" cy="76697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823293</xdr:colOff>
      <xdr:row>176</xdr:row>
      <xdr:rowOff>149087</xdr:rowOff>
    </xdr:from>
    <xdr:to>
      <xdr:col>0</xdr:col>
      <xdr:colOff>824947</xdr:colOff>
      <xdr:row>179</xdr:row>
      <xdr:rowOff>142462</xdr:rowOff>
    </xdr:to>
    <xdr:cxnSp macro="">
      <xdr:nvCxnSpPr>
        <xdr:cNvPr id="15" name="Conector recto 14">
          <a:extLst>
            <a:ext uri="{FF2B5EF4-FFF2-40B4-BE49-F238E27FC236}">
              <a16:creationId xmlns:a16="http://schemas.microsoft.com/office/drawing/2014/main" id="{1B76F973-9F71-4D6A-8370-C960E29AE8B7}"/>
            </a:ext>
          </a:extLst>
        </xdr:cNvPr>
        <xdr:cNvCxnSpPr/>
      </xdr:nvCxnSpPr>
      <xdr:spPr>
        <a:xfrm>
          <a:off x="823293" y="31266848"/>
          <a:ext cx="1654" cy="7553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29817</xdr:colOff>
      <xdr:row>179</xdr:row>
      <xdr:rowOff>34787</xdr:rowOff>
    </xdr:from>
    <xdr:to>
      <xdr:col>0</xdr:col>
      <xdr:colOff>924339</xdr:colOff>
      <xdr:row>179</xdr:row>
      <xdr:rowOff>43070</xdr:rowOff>
    </xdr:to>
    <xdr:cxnSp macro="">
      <xdr:nvCxnSpPr>
        <xdr:cNvPr id="16" name="Conector recto 15">
          <a:extLst>
            <a:ext uri="{FF2B5EF4-FFF2-40B4-BE49-F238E27FC236}">
              <a16:creationId xmlns:a16="http://schemas.microsoft.com/office/drawing/2014/main" id="{2F01849D-F0F9-4B50-AEB1-56A318E3F42C}"/>
            </a:ext>
          </a:extLst>
        </xdr:cNvPr>
        <xdr:cNvCxnSpPr/>
      </xdr:nvCxnSpPr>
      <xdr:spPr>
        <a:xfrm>
          <a:off x="29817" y="34391048"/>
          <a:ext cx="894522" cy="82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195470</xdr:colOff>
      <xdr:row>180</xdr:row>
      <xdr:rowOff>18223</xdr:rowOff>
    </xdr:from>
    <xdr:to>
      <xdr:col>0</xdr:col>
      <xdr:colOff>866362</xdr:colOff>
      <xdr:row>181</xdr:row>
      <xdr:rowOff>142462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0B5CF142-9DC9-4501-87DE-CA6F11B44186}"/>
            </a:ext>
          </a:extLst>
        </xdr:cNvPr>
        <xdr:cNvSpPr txBox="1"/>
      </xdr:nvSpPr>
      <xdr:spPr>
        <a:xfrm>
          <a:off x="195470" y="32088484"/>
          <a:ext cx="670892" cy="31473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100"/>
            <a:t>@0.20m</a:t>
          </a:r>
        </a:p>
      </xdr:txBody>
    </xdr:sp>
    <xdr:clientData/>
  </xdr:twoCellAnchor>
  <xdr:twoCellAnchor>
    <xdr:from>
      <xdr:col>0</xdr:col>
      <xdr:colOff>49695</xdr:colOff>
      <xdr:row>177</xdr:row>
      <xdr:rowOff>162339</xdr:rowOff>
    </xdr:from>
    <xdr:to>
      <xdr:col>0</xdr:col>
      <xdr:colOff>944217</xdr:colOff>
      <xdr:row>177</xdr:row>
      <xdr:rowOff>170622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AAA49C13-05F1-47B4-BA07-4FE9D83C8A9A}"/>
            </a:ext>
          </a:extLst>
        </xdr:cNvPr>
        <xdr:cNvCxnSpPr/>
      </xdr:nvCxnSpPr>
      <xdr:spPr>
        <a:xfrm>
          <a:off x="49695" y="34137600"/>
          <a:ext cx="894522" cy="82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1E10C-8490-40B3-B8A5-09273E751F48}">
  <dimension ref="A1:O1480"/>
  <sheetViews>
    <sheetView tabSelected="1" view="pageBreakPreview" topLeftCell="A901" zoomScale="85" zoomScaleNormal="100" zoomScaleSheetLayoutView="85" workbookViewId="0">
      <selection activeCell="K918" sqref="K918"/>
    </sheetView>
  </sheetViews>
  <sheetFormatPr baseColWidth="10" defaultRowHeight="15" x14ac:dyDescent="0.25"/>
  <cols>
    <col min="1" max="1" width="15.28515625" style="40" customWidth="1"/>
    <col min="2" max="2" width="1.5703125" style="40" bestFit="1" customWidth="1"/>
    <col min="3" max="4" width="11.42578125" style="40"/>
    <col min="5" max="5" width="21.42578125" style="40" customWidth="1"/>
    <col min="6" max="9" width="11.28515625" style="40" customWidth="1"/>
    <col min="10" max="10" width="13.28515625" style="40" bestFit="1" customWidth="1"/>
    <col min="11" max="11" width="14.85546875" style="40" bestFit="1" customWidth="1"/>
    <col min="12" max="12" width="1.5703125" style="40" customWidth="1"/>
    <col min="13" max="13" width="11.42578125" style="68"/>
    <col min="14" max="14" width="15.7109375" style="57" customWidth="1"/>
    <col min="15" max="16384" width="11.42578125" style="40"/>
  </cols>
  <sheetData>
    <row r="1" spans="1:11" ht="16.5" thickBot="1" x14ac:dyDescent="0.3">
      <c r="A1" s="161" t="s">
        <v>0</v>
      </c>
      <c r="B1" s="162"/>
      <c r="C1" s="162"/>
      <c r="D1" s="162"/>
      <c r="E1" s="162"/>
      <c r="F1" s="162"/>
      <c r="G1" s="162"/>
      <c r="H1" s="162"/>
      <c r="I1" s="162"/>
      <c r="J1" s="162"/>
      <c r="K1" s="163"/>
    </row>
    <row r="2" spans="1:11" ht="39.75" customHeight="1" x14ac:dyDescent="0.25">
      <c r="A2" s="3" t="s">
        <v>6</v>
      </c>
      <c r="B2" s="4" t="s">
        <v>8</v>
      </c>
      <c r="C2" s="164" t="s">
        <v>1</v>
      </c>
      <c r="D2" s="164"/>
      <c r="E2" s="164"/>
      <c r="F2" s="164"/>
      <c r="G2" s="164"/>
      <c r="H2" s="164"/>
      <c r="I2" s="164"/>
      <c r="J2" s="164"/>
      <c r="K2" s="5"/>
    </row>
    <row r="3" spans="1:11" ht="15.75" x14ac:dyDescent="0.25">
      <c r="A3" s="6" t="s">
        <v>2</v>
      </c>
      <c r="B3" s="7" t="s">
        <v>8</v>
      </c>
      <c r="C3" s="8" t="s">
        <v>3</v>
      </c>
      <c r="D3" s="8"/>
      <c r="E3" s="8"/>
      <c r="F3" s="8"/>
      <c r="G3" s="8"/>
      <c r="H3" s="8"/>
      <c r="I3" s="8"/>
      <c r="J3" s="8"/>
      <c r="K3" s="9"/>
    </row>
    <row r="4" spans="1:11" ht="15.75" x14ac:dyDescent="0.25">
      <c r="A4" s="6" t="s">
        <v>4</v>
      </c>
      <c r="B4" s="7" t="s">
        <v>8</v>
      </c>
      <c r="C4" s="8" t="s">
        <v>5</v>
      </c>
      <c r="D4" s="8"/>
      <c r="E4" s="8"/>
      <c r="F4" s="8"/>
      <c r="G4" s="8"/>
      <c r="H4" s="8"/>
      <c r="I4" s="8"/>
      <c r="J4" s="8"/>
      <c r="K4" s="9"/>
    </row>
    <row r="5" spans="1:11" ht="15.75" x14ac:dyDescent="0.25">
      <c r="A5" s="6" t="s">
        <v>7</v>
      </c>
      <c r="B5" s="7" t="s">
        <v>8</v>
      </c>
      <c r="C5" s="1" t="s">
        <v>164</v>
      </c>
      <c r="D5" s="8"/>
      <c r="E5" s="8"/>
      <c r="F5" s="8"/>
      <c r="G5" s="8"/>
      <c r="H5" s="8"/>
      <c r="I5" s="8"/>
      <c r="J5" s="8"/>
      <c r="K5" s="9"/>
    </row>
    <row r="6" spans="1:11" ht="15.75" thickBot="1" x14ac:dyDescent="0.3">
      <c r="A6" s="10"/>
      <c r="B6" s="11"/>
      <c r="C6" s="11"/>
      <c r="D6" s="11"/>
      <c r="E6" s="11"/>
      <c r="F6" s="11"/>
      <c r="G6" s="11"/>
      <c r="H6" s="11"/>
      <c r="I6" s="11"/>
      <c r="J6" s="11"/>
      <c r="K6" s="12"/>
    </row>
    <row r="7" spans="1:11" ht="15.75" thickBot="1" x14ac:dyDescent="0.3">
      <c r="A7" s="13" t="s">
        <v>9</v>
      </c>
      <c r="B7" s="103" t="s">
        <v>10</v>
      </c>
      <c r="C7" s="104"/>
      <c r="D7" s="104"/>
      <c r="E7" s="104"/>
      <c r="F7" s="104"/>
      <c r="G7" s="104"/>
      <c r="H7" s="104"/>
      <c r="I7" s="104"/>
      <c r="J7" s="104"/>
      <c r="K7" s="105"/>
    </row>
    <row r="8" spans="1:11" x14ac:dyDescent="0.25">
      <c r="A8" s="44" t="s">
        <v>11</v>
      </c>
      <c r="B8" s="106" t="s">
        <v>12</v>
      </c>
      <c r="C8" s="107"/>
      <c r="D8" s="107"/>
      <c r="E8" s="107"/>
      <c r="F8" s="107"/>
      <c r="G8" s="107"/>
      <c r="H8" s="107"/>
      <c r="I8" s="108"/>
      <c r="J8" s="45" t="s">
        <v>22</v>
      </c>
      <c r="K8" s="46" t="s">
        <v>23</v>
      </c>
    </row>
    <row r="9" spans="1:11" x14ac:dyDescent="0.25">
      <c r="A9" s="47" t="s">
        <v>13</v>
      </c>
      <c r="B9" s="109" t="s">
        <v>14</v>
      </c>
      <c r="C9" s="109"/>
      <c r="D9" s="109"/>
      <c r="E9" s="109"/>
      <c r="F9" s="49" t="s">
        <v>20</v>
      </c>
      <c r="G9" s="49" t="s">
        <v>19</v>
      </c>
      <c r="H9" s="49" t="s">
        <v>18</v>
      </c>
      <c r="I9" s="49" t="s">
        <v>17</v>
      </c>
      <c r="J9" s="49" t="s">
        <v>16</v>
      </c>
      <c r="K9" s="49" t="s">
        <v>15</v>
      </c>
    </row>
    <row r="10" spans="1:11" x14ac:dyDescent="0.25">
      <c r="A10" s="42"/>
      <c r="B10" s="111" t="s">
        <v>21</v>
      </c>
      <c r="C10" s="111"/>
      <c r="D10" s="111"/>
      <c r="E10" s="111"/>
      <c r="F10" s="42">
        <v>1</v>
      </c>
      <c r="G10" s="42">
        <v>1</v>
      </c>
      <c r="H10" s="42"/>
      <c r="I10" s="42"/>
      <c r="J10" s="42"/>
      <c r="K10" s="42">
        <f>+PRODUCT(F10:J10)</f>
        <v>1</v>
      </c>
    </row>
    <row r="11" spans="1:11" x14ac:dyDescent="0.25">
      <c r="G11" s="111" t="str">
        <f>+CONCATENATE("Metrado Total :",K8)</f>
        <v>Metrado Total :Und</v>
      </c>
      <c r="H11" s="111"/>
      <c r="I11" s="111"/>
      <c r="J11" s="50"/>
      <c r="K11" s="47">
        <f>+SUM(K10)</f>
        <v>1</v>
      </c>
    </row>
    <row r="13" spans="1:11" x14ac:dyDescent="0.25">
      <c r="A13" s="51" t="s">
        <v>24</v>
      </c>
      <c r="B13" s="110" t="s">
        <v>25</v>
      </c>
      <c r="C13" s="110"/>
      <c r="D13" s="110"/>
      <c r="E13" s="110"/>
      <c r="F13" s="110"/>
      <c r="G13" s="110"/>
      <c r="H13" s="110"/>
      <c r="I13" s="110"/>
      <c r="J13" s="48" t="s">
        <v>22</v>
      </c>
      <c r="K13" s="52" t="s">
        <v>26</v>
      </c>
    </row>
    <row r="14" spans="1:11" x14ac:dyDescent="0.25">
      <c r="A14" s="47" t="s">
        <v>13</v>
      </c>
      <c r="B14" s="109" t="s">
        <v>14</v>
      </c>
      <c r="C14" s="109"/>
      <c r="D14" s="109"/>
      <c r="E14" s="109"/>
      <c r="F14" s="49" t="s">
        <v>20</v>
      </c>
      <c r="G14" s="49" t="s">
        <v>19</v>
      </c>
      <c r="H14" s="49" t="s">
        <v>18</v>
      </c>
      <c r="I14" s="49" t="s">
        <v>17</v>
      </c>
      <c r="J14" s="49" t="s">
        <v>16</v>
      </c>
      <c r="K14" s="49" t="s">
        <v>15</v>
      </c>
    </row>
    <row r="15" spans="1:11" x14ac:dyDescent="0.25">
      <c r="A15" s="42"/>
      <c r="B15" s="111" t="s">
        <v>63</v>
      </c>
      <c r="C15" s="111"/>
      <c r="D15" s="111"/>
      <c r="E15" s="111"/>
      <c r="F15" s="42">
        <v>4</v>
      </c>
      <c r="G15" s="42">
        <v>1</v>
      </c>
      <c r="H15" s="42"/>
      <c r="I15" s="42"/>
      <c r="J15" s="42"/>
      <c r="K15" s="42">
        <f>+PRODUCT(F15:J15)</f>
        <v>4</v>
      </c>
    </row>
    <row r="16" spans="1:11" x14ac:dyDescent="0.25">
      <c r="G16" s="111" t="str">
        <f>+CONCATENATE("Metrado Total :",K13)</f>
        <v>Metrado Total :Mes</v>
      </c>
      <c r="H16" s="111"/>
      <c r="I16" s="111"/>
      <c r="J16" s="50"/>
      <c r="K16" s="47">
        <f>+SUM(K15)</f>
        <v>4</v>
      </c>
    </row>
    <row r="18" spans="1:11" x14ac:dyDescent="0.25">
      <c r="A18" s="51" t="s">
        <v>27</v>
      </c>
      <c r="B18" s="110" t="s">
        <v>184</v>
      </c>
      <c r="C18" s="110"/>
      <c r="D18" s="110"/>
      <c r="E18" s="110"/>
      <c r="F18" s="110"/>
      <c r="G18" s="110"/>
      <c r="H18" s="110"/>
      <c r="I18" s="110"/>
      <c r="J18" s="48" t="s">
        <v>22</v>
      </c>
      <c r="K18" s="52" t="s">
        <v>26</v>
      </c>
    </row>
    <row r="19" spans="1:11" x14ac:dyDescent="0.25">
      <c r="A19" s="47" t="s">
        <v>13</v>
      </c>
      <c r="B19" s="109" t="s">
        <v>14</v>
      </c>
      <c r="C19" s="109"/>
      <c r="D19" s="109"/>
      <c r="E19" s="109"/>
      <c r="F19" s="49" t="s">
        <v>20</v>
      </c>
      <c r="G19" s="49" t="s">
        <v>19</v>
      </c>
      <c r="H19" s="49" t="s">
        <v>18</v>
      </c>
      <c r="I19" s="49" t="s">
        <v>17</v>
      </c>
      <c r="J19" s="49" t="s">
        <v>16</v>
      </c>
      <c r="K19" s="49" t="s">
        <v>15</v>
      </c>
    </row>
    <row r="20" spans="1:11" x14ac:dyDescent="0.25">
      <c r="A20" s="42"/>
      <c r="B20" s="111" t="s">
        <v>185</v>
      </c>
      <c r="C20" s="111"/>
      <c r="D20" s="111"/>
      <c r="E20" s="111"/>
      <c r="F20" s="42">
        <v>1</v>
      </c>
      <c r="G20" s="42">
        <v>4</v>
      </c>
      <c r="H20" s="42"/>
      <c r="I20" s="42"/>
      <c r="J20" s="42"/>
      <c r="K20" s="42">
        <f>+PRODUCT(F20:J20)</f>
        <v>4</v>
      </c>
    </row>
    <row r="21" spans="1:11" x14ac:dyDescent="0.25">
      <c r="G21" s="111" t="str">
        <f>+CONCATENATE("Metrado Total :",K18)</f>
        <v>Metrado Total :Mes</v>
      </c>
      <c r="H21" s="111"/>
      <c r="I21" s="111"/>
      <c r="J21" s="50"/>
      <c r="K21" s="47">
        <f>+SUM(K20)</f>
        <v>4</v>
      </c>
    </row>
    <row r="23" spans="1:11" x14ac:dyDescent="0.25">
      <c r="A23" s="51" t="s">
        <v>188</v>
      </c>
      <c r="B23" s="110" t="s">
        <v>186</v>
      </c>
      <c r="C23" s="110"/>
      <c r="D23" s="110"/>
      <c r="E23" s="110"/>
      <c r="F23" s="110"/>
      <c r="G23" s="110"/>
      <c r="H23" s="110"/>
      <c r="I23" s="110"/>
      <c r="J23" s="48" t="s">
        <v>22</v>
      </c>
      <c r="K23" s="52" t="s">
        <v>26</v>
      </c>
    </row>
    <row r="24" spans="1:11" x14ac:dyDescent="0.25">
      <c r="A24" s="47" t="s">
        <v>13</v>
      </c>
      <c r="B24" s="109" t="s">
        <v>14</v>
      </c>
      <c r="C24" s="109"/>
      <c r="D24" s="109"/>
      <c r="E24" s="109"/>
      <c r="F24" s="49" t="s">
        <v>20</v>
      </c>
      <c r="G24" s="49" t="s">
        <v>19</v>
      </c>
      <c r="H24" s="49" t="s">
        <v>18</v>
      </c>
      <c r="I24" s="49" t="s">
        <v>17</v>
      </c>
      <c r="J24" s="49" t="s">
        <v>16</v>
      </c>
      <c r="K24" s="49" t="s">
        <v>15</v>
      </c>
    </row>
    <row r="25" spans="1:11" x14ac:dyDescent="0.25">
      <c r="A25" s="42"/>
      <c r="B25" s="111" t="s">
        <v>187</v>
      </c>
      <c r="C25" s="111"/>
      <c r="D25" s="111"/>
      <c r="E25" s="111"/>
      <c r="F25" s="42">
        <v>1</v>
      </c>
      <c r="G25" s="42">
        <v>4</v>
      </c>
      <c r="H25" s="42"/>
      <c r="I25" s="42"/>
      <c r="J25" s="42"/>
      <c r="K25" s="42">
        <f>+PRODUCT(F25:J25)</f>
        <v>4</v>
      </c>
    </row>
    <row r="26" spans="1:11" x14ac:dyDescent="0.25">
      <c r="G26" s="111" t="str">
        <f>+CONCATENATE("Metrado Total :",K23)</f>
        <v>Metrado Total :Mes</v>
      </c>
      <c r="H26" s="111"/>
      <c r="I26" s="111"/>
      <c r="J26" s="50"/>
      <c r="K26" s="47">
        <f>+SUM(K25)</f>
        <v>4</v>
      </c>
    </row>
    <row r="28" spans="1:11" x14ac:dyDescent="0.25">
      <c r="A28" s="51" t="s">
        <v>189</v>
      </c>
      <c r="B28" s="110" t="s">
        <v>28</v>
      </c>
      <c r="C28" s="110"/>
      <c r="D28" s="110"/>
      <c r="E28" s="110"/>
      <c r="F28" s="110"/>
      <c r="G28" s="110"/>
      <c r="H28" s="110"/>
      <c r="I28" s="110"/>
      <c r="J28" s="48" t="s">
        <v>22</v>
      </c>
      <c r="K28" s="52" t="s">
        <v>29</v>
      </c>
    </row>
    <row r="29" spans="1:11" x14ac:dyDescent="0.25">
      <c r="A29" s="47" t="s">
        <v>13</v>
      </c>
      <c r="B29" s="109" t="s">
        <v>14</v>
      </c>
      <c r="C29" s="109"/>
      <c r="D29" s="109"/>
      <c r="E29" s="109"/>
      <c r="F29" s="49" t="s">
        <v>20</v>
      </c>
      <c r="G29" s="49" t="s">
        <v>19</v>
      </c>
      <c r="H29" s="49" t="s">
        <v>18</v>
      </c>
      <c r="I29" s="49" t="s">
        <v>17</v>
      </c>
      <c r="J29" s="49" t="s">
        <v>16</v>
      </c>
      <c r="K29" s="49" t="s">
        <v>15</v>
      </c>
    </row>
    <row r="30" spans="1:11" x14ac:dyDescent="0.25">
      <c r="A30" s="42"/>
      <c r="B30" s="111" t="s">
        <v>64</v>
      </c>
      <c r="C30" s="111"/>
      <c r="D30" s="111"/>
      <c r="E30" s="111"/>
      <c r="F30" s="42">
        <v>1</v>
      </c>
      <c r="G30" s="42">
        <v>1</v>
      </c>
      <c r="H30" s="42"/>
      <c r="I30" s="42"/>
      <c r="J30" s="42"/>
      <c r="K30" s="42">
        <f>+PRODUCT(F30:J30)</f>
        <v>1</v>
      </c>
    </row>
    <row r="31" spans="1:11" x14ac:dyDescent="0.25">
      <c r="G31" s="111" t="str">
        <f>+CONCATENATE("Metrado Total :",K28)</f>
        <v>Metrado Total :Glb</v>
      </c>
      <c r="H31" s="111"/>
      <c r="I31" s="111"/>
      <c r="J31" s="50"/>
      <c r="K31" s="47">
        <f>+SUM(K30)</f>
        <v>1</v>
      </c>
    </row>
    <row r="32" spans="1:11" ht="15.75" thickBot="1" x14ac:dyDescent="0.3"/>
    <row r="33" spans="1:11" ht="15.75" thickBot="1" x14ac:dyDescent="0.3">
      <c r="A33" s="13" t="s">
        <v>30</v>
      </c>
      <c r="B33" s="103" t="s">
        <v>31</v>
      </c>
      <c r="C33" s="104"/>
      <c r="D33" s="104"/>
      <c r="E33" s="104"/>
      <c r="F33" s="104"/>
      <c r="G33" s="104"/>
      <c r="H33" s="104"/>
      <c r="I33" s="104"/>
      <c r="J33" s="104"/>
      <c r="K33" s="105"/>
    </row>
    <row r="34" spans="1:11" x14ac:dyDescent="0.25">
      <c r="A34" s="44" t="s">
        <v>32</v>
      </c>
      <c r="B34" s="106" t="s">
        <v>142</v>
      </c>
      <c r="C34" s="107"/>
      <c r="D34" s="107"/>
      <c r="E34" s="107"/>
      <c r="F34" s="107"/>
      <c r="G34" s="107"/>
      <c r="H34" s="107"/>
      <c r="I34" s="108"/>
      <c r="J34" s="45" t="s">
        <v>22</v>
      </c>
      <c r="K34" s="46" t="s">
        <v>38</v>
      </c>
    </row>
    <row r="35" spans="1:11" x14ac:dyDescent="0.25">
      <c r="A35" s="47" t="s">
        <v>13</v>
      </c>
      <c r="B35" s="109" t="s">
        <v>14</v>
      </c>
      <c r="C35" s="109"/>
      <c r="D35" s="109"/>
      <c r="E35" s="109"/>
      <c r="F35" s="49" t="s">
        <v>20</v>
      </c>
      <c r="G35" s="49" t="s">
        <v>19</v>
      </c>
      <c r="H35" s="49" t="s">
        <v>18</v>
      </c>
      <c r="I35" s="49" t="s">
        <v>17</v>
      </c>
      <c r="J35" s="49" t="s">
        <v>16</v>
      </c>
      <c r="K35" s="49" t="s">
        <v>15</v>
      </c>
    </row>
    <row r="36" spans="1:11" x14ac:dyDescent="0.25">
      <c r="A36" s="111"/>
      <c r="B36" s="111" t="s">
        <v>34</v>
      </c>
      <c r="C36" s="111"/>
      <c r="D36" s="111"/>
      <c r="E36" s="111"/>
      <c r="F36" s="42">
        <v>1</v>
      </c>
      <c r="G36" s="42">
        <v>1</v>
      </c>
      <c r="H36" s="165">
        <v>1429.49</v>
      </c>
      <c r="I36" s="166"/>
      <c r="J36" s="42"/>
      <c r="K36" s="42">
        <f>+PRODUCT(F36:J36)</f>
        <v>1429.49</v>
      </c>
    </row>
    <row r="37" spans="1:11" x14ac:dyDescent="0.25">
      <c r="A37" s="111"/>
      <c r="B37" s="111" t="s">
        <v>35</v>
      </c>
      <c r="C37" s="111"/>
      <c r="D37" s="111"/>
      <c r="E37" s="111"/>
      <c r="F37" s="42">
        <v>1</v>
      </c>
      <c r="G37" s="42">
        <v>1</v>
      </c>
      <c r="H37" s="165">
        <v>353.82</v>
      </c>
      <c r="I37" s="166"/>
      <c r="J37" s="50"/>
      <c r="K37" s="42">
        <f t="shared" ref="K37:K39" si="0">+PRODUCT(F37:J37)</f>
        <v>353.82</v>
      </c>
    </row>
    <row r="38" spans="1:11" x14ac:dyDescent="0.25">
      <c r="A38" s="111"/>
      <c r="B38" s="111" t="s">
        <v>36</v>
      </c>
      <c r="C38" s="111"/>
      <c r="D38" s="111"/>
      <c r="E38" s="111"/>
      <c r="F38" s="42">
        <v>1</v>
      </c>
      <c r="G38" s="42">
        <v>1</v>
      </c>
      <c r="H38" s="165">
        <v>953.95</v>
      </c>
      <c r="I38" s="166"/>
      <c r="J38" s="50"/>
      <c r="K38" s="42">
        <f t="shared" si="0"/>
        <v>953.95</v>
      </c>
    </row>
    <row r="39" spans="1:11" x14ac:dyDescent="0.25">
      <c r="A39" s="111"/>
      <c r="B39" s="111" t="s">
        <v>37</v>
      </c>
      <c r="C39" s="111"/>
      <c r="D39" s="111"/>
      <c r="E39" s="111"/>
      <c r="F39" s="42">
        <v>1</v>
      </c>
      <c r="G39" s="42">
        <v>1</v>
      </c>
      <c r="H39" s="165">
        <v>1650.96</v>
      </c>
      <c r="I39" s="166"/>
      <c r="J39" s="50"/>
      <c r="K39" s="42">
        <f t="shared" si="0"/>
        <v>1650.96</v>
      </c>
    </row>
    <row r="40" spans="1:11" x14ac:dyDescent="0.25">
      <c r="G40" s="111" t="str">
        <f>+CONCATENATE("Metrado Total :",K34)</f>
        <v>Metrado Total :m2</v>
      </c>
      <c r="H40" s="111"/>
      <c r="I40" s="111"/>
      <c r="J40" s="50"/>
      <c r="K40" s="47">
        <f>+SUM(K36:K39)</f>
        <v>4388.22</v>
      </c>
    </row>
    <row r="42" spans="1:11" x14ac:dyDescent="0.25">
      <c r="A42" s="51" t="s">
        <v>39</v>
      </c>
      <c r="B42" s="110" t="s">
        <v>40</v>
      </c>
      <c r="C42" s="110"/>
      <c r="D42" s="110"/>
      <c r="E42" s="110"/>
      <c r="F42" s="110"/>
      <c r="G42" s="110"/>
      <c r="H42" s="110"/>
      <c r="I42" s="110"/>
      <c r="J42" s="48" t="s">
        <v>22</v>
      </c>
      <c r="K42" s="52" t="s">
        <v>43</v>
      </c>
    </row>
    <row r="43" spans="1:11" x14ac:dyDescent="0.25">
      <c r="A43" s="47" t="s">
        <v>13</v>
      </c>
      <c r="B43" s="109" t="s">
        <v>14</v>
      </c>
      <c r="C43" s="109"/>
      <c r="D43" s="109"/>
      <c r="E43" s="109"/>
      <c r="F43" s="49" t="s">
        <v>20</v>
      </c>
      <c r="G43" s="49" t="s">
        <v>19</v>
      </c>
      <c r="H43" s="49" t="s">
        <v>18</v>
      </c>
      <c r="I43" s="49" t="s">
        <v>17</v>
      </c>
      <c r="J43" s="49" t="s">
        <v>16</v>
      </c>
      <c r="K43" s="49" t="s">
        <v>15</v>
      </c>
    </row>
    <row r="44" spans="1:11" x14ac:dyDescent="0.25">
      <c r="A44" s="111"/>
      <c r="B44" s="111" t="s">
        <v>34</v>
      </c>
      <c r="C44" s="111"/>
      <c r="D44" s="111"/>
      <c r="E44" s="111"/>
      <c r="F44" s="42">
        <v>1</v>
      </c>
      <c r="G44" s="42">
        <v>1</v>
      </c>
      <c r="H44" s="42">
        <v>354.91</v>
      </c>
      <c r="I44" s="42">
        <v>0.15</v>
      </c>
      <c r="J44" s="42">
        <v>0.4</v>
      </c>
      <c r="K44" s="42">
        <f>+PRODUCT(F44:J44)</f>
        <v>21.294600000000003</v>
      </c>
    </row>
    <row r="45" spans="1:11" x14ac:dyDescent="0.25">
      <c r="A45" s="111"/>
      <c r="B45" s="111" t="s">
        <v>35</v>
      </c>
      <c r="C45" s="111"/>
      <c r="D45" s="111"/>
      <c r="E45" s="111"/>
      <c r="F45" s="42">
        <v>1</v>
      </c>
      <c r="G45" s="42">
        <v>1</v>
      </c>
      <c r="H45" s="42">
        <v>130.04</v>
      </c>
      <c r="I45" s="42">
        <v>0.15</v>
      </c>
      <c r="J45" s="42">
        <v>0.5</v>
      </c>
      <c r="K45" s="42">
        <f t="shared" ref="K45:K47" si="1">+PRODUCT(F45:J45)</f>
        <v>9.7529999999999983</v>
      </c>
    </row>
    <row r="46" spans="1:11" x14ac:dyDescent="0.25">
      <c r="A46" s="111"/>
      <c r="B46" s="111" t="s">
        <v>36</v>
      </c>
      <c r="C46" s="111"/>
      <c r="D46" s="111"/>
      <c r="E46" s="111"/>
      <c r="F46" s="42">
        <v>1</v>
      </c>
      <c r="G46" s="42">
        <v>1</v>
      </c>
      <c r="H46" s="42">
        <v>234.94</v>
      </c>
      <c r="I46" s="42">
        <v>0.15</v>
      </c>
      <c r="J46" s="42">
        <v>0.6</v>
      </c>
      <c r="K46" s="42">
        <f t="shared" si="1"/>
        <v>21.144600000000001</v>
      </c>
    </row>
    <row r="47" spans="1:11" x14ac:dyDescent="0.25">
      <c r="A47" s="111"/>
      <c r="B47" s="111" t="s">
        <v>37</v>
      </c>
      <c r="C47" s="111"/>
      <c r="D47" s="111"/>
      <c r="E47" s="111"/>
      <c r="F47" s="42">
        <v>1</v>
      </c>
      <c r="G47" s="42">
        <v>1</v>
      </c>
      <c r="H47" s="42">
        <v>260.8</v>
      </c>
      <c r="I47" s="42">
        <v>0.15</v>
      </c>
      <c r="J47" s="42">
        <v>0.4</v>
      </c>
      <c r="K47" s="42">
        <f t="shared" si="1"/>
        <v>15.648</v>
      </c>
    </row>
    <row r="48" spans="1:11" x14ac:dyDescent="0.25">
      <c r="G48" s="111" t="str">
        <f>+CONCATENATE("Metrado Total :",K42)</f>
        <v>Metrado Total :m3</v>
      </c>
      <c r="H48" s="111"/>
      <c r="I48" s="111"/>
      <c r="J48" s="50"/>
      <c r="K48" s="47">
        <f>+SUM(K44:K47)</f>
        <v>67.840199999999996</v>
      </c>
    </row>
    <row r="50" spans="1:11" x14ac:dyDescent="0.25">
      <c r="A50" s="51" t="s">
        <v>41</v>
      </c>
      <c r="B50" s="113" t="s">
        <v>42</v>
      </c>
      <c r="C50" s="114"/>
      <c r="D50" s="114"/>
      <c r="E50" s="114"/>
      <c r="F50" s="114"/>
      <c r="G50" s="114"/>
      <c r="H50" s="114"/>
      <c r="I50" s="115"/>
      <c r="J50" s="48" t="s">
        <v>22</v>
      </c>
      <c r="K50" s="52" t="s">
        <v>43</v>
      </c>
    </row>
    <row r="51" spans="1:11" x14ac:dyDescent="0.25">
      <c r="A51" s="47" t="s">
        <v>13</v>
      </c>
      <c r="B51" s="167" t="s">
        <v>14</v>
      </c>
      <c r="C51" s="168"/>
      <c r="D51" s="168"/>
      <c r="E51" s="169"/>
      <c r="F51" s="83" t="s">
        <v>149</v>
      </c>
      <c r="G51" s="49" t="s">
        <v>19</v>
      </c>
      <c r="H51" s="49" t="s">
        <v>18</v>
      </c>
      <c r="I51" s="49" t="s">
        <v>17</v>
      </c>
      <c r="J51" s="49" t="s">
        <v>16</v>
      </c>
      <c r="K51" s="49" t="s">
        <v>15</v>
      </c>
    </row>
    <row r="52" spans="1:11" x14ac:dyDescent="0.25">
      <c r="A52" s="125"/>
      <c r="B52" s="100" t="s">
        <v>34</v>
      </c>
      <c r="C52" s="101"/>
      <c r="D52" s="101"/>
      <c r="E52" s="102"/>
      <c r="F52" s="60">
        <v>1.3</v>
      </c>
      <c r="G52" s="42">
        <f>+K44</f>
        <v>21.294600000000003</v>
      </c>
      <c r="H52" s="42"/>
      <c r="I52" s="42"/>
      <c r="J52" s="42"/>
      <c r="K52" s="42">
        <f>+PRODUCT(F52:J52)</f>
        <v>27.682980000000004</v>
      </c>
    </row>
    <row r="53" spans="1:11" x14ac:dyDescent="0.25">
      <c r="A53" s="126"/>
      <c r="B53" s="100" t="s">
        <v>35</v>
      </c>
      <c r="C53" s="101"/>
      <c r="D53" s="101"/>
      <c r="E53" s="102"/>
      <c r="F53" s="60">
        <v>1.3</v>
      </c>
      <c r="G53" s="42">
        <f>+K45</f>
        <v>9.7529999999999983</v>
      </c>
      <c r="H53" s="42"/>
      <c r="I53" s="42"/>
      <c r="J53" s="42"/>
      <c r="K53" s="42">
        <f t="shared" ref="K53:K55" si="2">+PRODUCT(F53:J53)</f>
        <v>12.678899999999999</v>
      </c>
    </row>
    <row r="54" spans="1:11" x14ac:dyDescent="0.25">
      <c r="A54" s="126"/>
      <c r="B54" s="100" t="s">
        <v>36</v>
      </c>
      <c r="C54" s="101"/>
      <c r="D54" s="101"/>
      <c r="E54" s="102"/>
      <c r="F54" s="60">
        <v>1.3</v>
      </c>
      <c r="G54" s="42">
        <f>+K46</f>
        <v>21.144600000000001</v>
      </c>
      <c r="H54" s="42"/>
      <c r="I54" s="42"/>
      <c r="J54" s="42"/>
      <c r="K54" s="42">
        <f t="shared" si="2"/>
        <v>27.48798</v>
      </c>
    </row>
    <row r="55" spans="1:11" x14ac:dyDescent="0.25">
      <c r="A55" s="127"/>
      <c r="B55" s="100" t="s">
        <v>37</v>
      </c>
      <c r="C55" s="101"/>
      <c r="D55" s="101"/>
      <c r="E55" s="102"/>
      <c r="F55" s="60">
        <v>1.3</v>
      </c>
      <c r="G55" s="42">
        <f t="shared" ref="G55" si="3">+K47</f>
        <v>15.648</v>
      </c>
      <c r="H55" s="42"/>
      <c r="I55" s="42"/>
      <c r="J55" s="42"/>
      <c r="K55" s="42">
        <f t="shared" si="2"/>
        <v>20.342400000000001</v>
      </c>
    </row>
    <row r="56" spans="1:11" x14ac:dyDescent="0.25">
      <c r="G56" s="100" t="str">
        <f>+CONCATENATE("Metrado Total :",K50)</f>
        <v>Metrado Total :m3</v>
      </c>
      <c r="H56" s="101"/>
      <c r="I56" s="102"/>
      <c r="J56" s="50"/>
      <c r="K56" s="47">
        <f>+SUM(K52:K55)</f>
        <v>88.192260000000005</v>
      </c>
    </row>
    <row r="58" spans="1:11" x14ac:dyDescent="0.25">
      <c r="A58" s="51" t="s">
        <v>44</v>
      </c>
      <c r="B58" s="110" t="s">
        <v>45</v>
      </c>
      <c r="C58" s="110"/>
      <c r="D58" s="110"/>
      <c r="E58" s="110"/>
      <c r="F58" s="110"/>
      <c r="G58" s="110"/>
      <c r="H58" s="110"/>
      <c r="I58" s="110"/>
      <c r="J58" s="48" t="s">
        <v>22</v>
      </c>
      <c r="K58" s="52" t="s">
        <v>38</v>
      </c>
    </row>
    <row r="59" spans="1:11" x14ac:dyDescent="0.25">
      <c r="A59" s="47" t="s">
        <v>13</v>
      </c>
      <c r="B59" s="109" t="s">
        <v>14</v>
      </c>
      <c r="C59" s="109"/>
      <c r="D59" s="109"/>
      <c r="E59" s="109"/>
      <c r="F59" s="49" t="s">
        <v>20</v>
      </c>
      <c r="G59" s="49" t="s">
        <v>19</v>
      </c>
      <c r="H59" s="49" t="s">
        <v>18</v>
      </c>
      <c r="I59" s="49" t="s">
        <v>17</v>
      </c>
      <c r="J59" s="49" t="s">
        <v>16</v>
      </c>
      <c r="K59" s="49" t="s">
        <v>15</v>
      </c>
    </row>
    <row r="60" spans="1:11" x14ac:dyDescent="0.25">
      <c r="A60" s="111"/>
      <c r="B60" s="111" t="s">
        <v>34</v>
      </c>
      <c r="C60" s="111"/>
      <c r="D60" s="111"/>
      <c r="E60" s="111"/>
      <c r="F60" s="42">
        <v>1</v>
      </c>
      <c r="G60" s="42">
        <v>1</v>
      </c>
      <c r="H60" s="165">
        <f>+H36</f>
        <v>1429.49</v>
      </c>
      <c r="I60" s="166"/>
      <c r="J60" s="42"/>
      <c r="K60" s="42">
        <f t="shared" ref="K60:K63" si="4">+PRODUCT(F60:J60)</f>
        <v>1429.49</v>
      </c>
    </row>
    <row r="61" spans="1:11" x14ac:dyDescent="0.25">
      <c r="A61" s="111"/>
      <c r="B61" s="111" t="s">
        <v>35</v>
      </c>
      <c r="C61" s="111"/>
      <c r="D61" s="111"/>
      <c r="E61" s="111"/>
      <c r="F61" s="42">
        <v>1</v>
      </c>
      <c r="G61" s="42">
        <v>1</v>
      </c>
      <c r="H61" s="165">
        <f>+H37</f>
        <v>353.82</v>
      </c>
      <c r="I61" s="166"/>
      <c r="J61" s="42"/>
      <c r="K61" s="42">
        <f t="shared" si="4"/>
        <v>353.82</v>
      </c>
    </row>
    <row r="62" spans="1:11" x14ac:dyDescent="0.25">
      <c r="A62" s="111"/>
      <c r="B62" s="111" t="s">
        <v>36</v>
      </c>
      <c r="C62" s="111"/>
      <c r="D62" s="111"/>
      <c r="E62" s="111"/>
      <c r="F62" s="42">
        <v>1</v>
      </c>
      <c r="G62" s="42">
        <v>1</v>
      </c>
      <c r="H62" s="165">
        <f>+H38</f>
        <v>953.95</v>
      </c>
      <c r="I62" s="166"/>
      <c r="J62" s="42"/>
      <c r="K62" s="42">
        <f t="shared" si="4"/>
        <v>953.95</v>
      </c>
    </row>
    <row r="63" spans="1:11" x14ac:dyDescent="0.25">
      <c r="A63" s="111"/>
      <c r="B63" s="111" t="s">
        <v>37</v>
      </c>
      <c r="C63" s="111"/>
      <c r="D63" s="111"/>
      <c r="E63" s="111"/>
      <c r="F63" s="42">
        <v>1</v>
      </c>
      <c r="G63" s="42">
        <v>1</v>
      </c>
      <c r="H63" s="165">
        <f>+H39</f>
        <v>1650.96</v>
      </c>
      <c r="I63" s="166"/>
      <c r="J63" s="42"/>
      <c r="K63" s="42">
        <f t="shared" si="4"/>
        <v>1650.96</v>
      </c>
    </row>
    <row r="64" spans="1:11" x14ac:dyDescent="0.25">
      <c r="G64" s="111" t="str">
        <f>+CONCATENATE("Metrado Total :",K58)</f>
        <v>Metrado Total :m2</v>
      </c>
      <c r="H64" s="111"/>
      <c r="I64" s="111"/>
      <c r="J64" s="50"/>
      <c r="K64" s="47">
        <f>+SUM(K60:K63)</f>
        <v>4388.22</v>
      </c>
    </row>
    <row r="65" spans="1:11" ht="15.75" thickBot="1" x14ac:dyDescent="0.3"/>
    <row r="66" spans="1:11" ht="15.75" thickBot="1" x14ac:dyDescent="0.3">
      <c r="A66" s="13" t="s">
        <v>46</v>
      </c>
      <c r="B66" s="103" t="s">
        <v>47</v>
      </c>
      <c r="C66" s="104"/>
      <c r="D66" s="104"/>
      <c r="E66" s="104"/>
      <c r="F66" s="104"/>
      <c r="G66" s="104"/>
      <c r="H66" s="104"/>
      <c r="I66" s="104"/>
      <c r="J66" s="104"/>
      <c r="K66" s="105"/>
    </row>
    <row r="68" spans="1:11" x14ac:dyDescent="0.25">
      <c r="B68" s="167" t="s">
        <v>150</v>
      </c>
      <c r="C68" s="168"/>
      <c r="D68" s="168"/>
      <c r="E68" s="168"/>
      <c r="F68" s="168"/>
      <c r="G68" s="168"/>
      <c r="H68" s="168"/>
      <c r="I68" s="168"/>
      <c r="J68" s="168"/>
      <c r="K68" s="169"/>
    </row>
    <row r="69" spans="1:11" x14ac:dyDescent="0.25">
      <c r="B69" s="62" t="s">
        <v>42</v>
      </c>
      <c r="C69" s="63"/>
      <c r="D69" s="63"/>
      <c r="E69" s="63"/>
      <c r="F69" s="149" t="s">
        <v>157</v>
      </c>
      <c r="G69" s="149"/>
      <c r="H69" s="149"/>
      <c r="I69" s="149"/>
      <c r="J69" s="149"/>
      <c r="K69" s="150"/>
    </row>
    <row r="70" spans="1:11" ht="38.25" x14ac:dyDescent="0.25">
      <c r="B70" s="109" t="s">
        <v>14</v>
      </c>
      <c r="C70" s="109"/>
      <c r="D70" s="109"/>
      <c r="E70" s="109"/>
      <c r="F70" s="84" t="s">
        <v>152</v>
      </c>
      <c r="G70" s="84" t="s">
        <v>153</v>
      </c>
      <c r="H70" s="84" t="s">
        <v>154</v>
      </c>
      <c r="I70" s="170" t="s">
        <v>155</v>
      </c>
      <c r="J70" s="170"/>
      <c r="K70" s="84" t="s">
        <v>156</v>
      </c>
    </row>
    <row r="71" spans="1:11" x14ac:dyDescent="0.25">
      <c r="B71" s="135" t="s">
        <v>151</v>
      </c>
      <c r="C71" s="136"/>
      <c r="D71" s="136"/>
      <c r="E71" s="137"/>
      <c r="F71" s="61"/>
      <c r="G71" s="49"/>
      <c r="H71" s="49"/>
      <c r="I71" s="138"/>
      <c r="J71" s="138"/>
      <c r="K71" s="49"/>
    </row>
    <row r="72" spans="1:11" x14ac:dyDescent="0.25">
      <c r="B72" s="135">
        <v>0</v>
      </c>
      <c r="C72" s="136"/>
      <c r="D72" s="136"/>
      <c r="E72" s="137"/>
      <c r="F72" s="66">
        <v>0</v>
      </c>
      <c r="G72" s="65">
        <v>0</v>
      </c>
      <c r="H72" s="64">
        <v>0</v>
      </c>
      <c r="I72" s="138">
        <f>((G72+G72)/2)*20</f>
        <v>0</v>
      </c>
      <c r="J72" s="138"/>
      <c r="K72" s="64">
        <v>0</v>
      </c>
    </row>
    <row r="73" spans="1:11" x14ac:dyDescent="0.25">
      <c r="B73" s="135">
        <v>20</v>
      </c>
      <c r="C73" s="136"/>
      <c r="D73" s="136"/>
      <c r="E73" s="137"/>
      <c r="F73" s="66">
        <v>20</v>
      </c>
      <c r="G73" s="65">
        <v>4.5999999999999999E-2</v>
      </c>
      <c r="H73" s="64">
        <v>0.61699999999999999</v>
      </c>
      <c r="I73" s="138">
        <f>((G73+G72)/2)*F73</f>
        <v>0.45999999999999996</v>
      </c>
      <c r="J73" s="138"/>
      <c r="K73" s="64">
        <f>((H74+H73)/2)*F74</f>
        <v>12.450000000000001</v>
      </c>
    </row>
    <row r="74" spans="1:11" x14ac:dyDescent="0.25">
      <c r="B74" s="135">
        <v>40</v>
      </c>
      <c r="C74" s="136"/>
      <c r="D74" s="136"/>
      <c r="E74" s="137"/>
      <c r="F74" s="66">
        <v>20</v>
      </c>
      <c r="G74" s="65">
        <v>4.5999999999999999E-2</v>
      </c>
      <c r="H74" s="64">
        <v>0.628</v>
      </c>
      <c r="I74" s="138">
        <f t="shared" ref="I74:I79" si="5">((G74+G73)/2)*F74</f>
        <v>0.91999999999999993</v>
      </c>
      <c r="J74" s="138"/>
      <c r="K74" s="64">
        <f t="shared" ref="K74:K80" si="6">((H74+H73)/2)*F74</f>
        <v>12.450000000000001</v>
      </c>
    </row>
    <row r="75" spans="1:11" x14ac:dyDescent="0.25">
      <c r="B75" s="135">
        <v>60</v>
      </c>
      <c r="C75" s="136"/>
      <c r="D75" s="136"/>
      <c r="E75" s="137"/>
      <c r="F75" s="66">
        <v>20</v>
      </c>
      <c r="G75" s="65">
        <v>0.68</v>
      </c>
      <c r="H75" s="64">
        <v>0</v>
      </c>
      <c r="I75" s="138">
        <f t="shared" si="5"/>
        <v>7.2600000000000007</v>
      </c>
      <c r="J75" s="138"/>
      <c r="K75" s="64">
        <f t="shared" si="6"/>
        <v>6.28</v>
      </c>
    </row>
    <row r="76" spans="1:11" x14ac:dyDescent="0.25">
      <c r="B76" s="135">
        <v>80</v>
      </c>
      <c r="C76" s="136"/>
      <c r="D76" s="136"/>
      <c r="E76" s="137"/>
      <c r="F76" s="66">
        <v>20</v>
      </c>
      <c r="G76" s="65">
        <v>2.0819999999999999</v>
      </c>
      <c r="H76" s="64">
        <v>0</v>
      </c>
      <c r="I76" s="138">
        <f t="shared" si="5"/>
        <v>27.62</v>
      </c>
      <c r="J76" s="138"/>
      <c r="K76" s="64">
        <f t="shared" si="6"/>
        <v>0</v>
      </c>
    </row>
    <row r="77" spans="1:11" x14ac:dyDescent="0.25">
      <c r="B77" s="135">
        <v>100</v>
      </c>
      <c r="C77" s="136"/>
      <c r="D77" s="136"/>
      <c r="E77" s="137"/>
      <c r="F77" s="66">
        <v>20</v>
      </c>
      <c r="G77" s="65">
        <v>0.98699999999999999</v>
      </c>
      <c r="H77" s="64">
        <v>0</v>
      </c>
      <c r="I77" s="138">
        <f t="shared" si="5"/>
        <v>30.689999999999998</v>
      </c>
      <c r="J77" s="138"/>
      <c r="K77" s="64">
        <f t="shared" si="6"/>
        <v>0</v>
      </c>
    </row>
    <row r="78" spans="1:11" x14ac:dyDescent="0.25">
      <c r="B78" s="135">
        <v>120</v>
      </c>
      <c r="C78" s="136"/>
      <c r="D78" s="136"/>
      <c r="E78" s="137"/>
      <c r="F78" s="66">
        <v>20</v>
      </c>
      <c r="G78" s="65">
        <v>0.11899999999999999</v>
      </c>
      <c r="H78" s="64">
        <v>0.28699999999999998</v>
      </c>
      <c r="I78" s="138">
        <f t="shared" si="5"/>
        <v>11.059999999999999</v>
      </c>
      <c r="J78" s="138"/>
      <c r="K78" s="64">
        <f t="shared" si="6"/>
        <v>2.8699999999999997</v>
      </c>
    </row>
    <row r="79" spans="1:11" x14ac:dyDescent="0.25">
      <c r="B79" s="135">
        <v>140</v>
      </c>
      <c r="C79" s="136"/>
      <c r="D79" s="136"/>
      <c r="E79" s="137"/>
      <c r="F79" s="66">
        <v>20</v>
      </c>
      <c r="G79" s="65">
        <v>0.54900000000000004</v>
      </c>
      <c r="H79" s="64">
        <v>8.9999999999999993E-3</v>
      </c>
      <c r="I79" s="138">
        <f t="shared" si="5"/>
        <v>6.6800000000000006</v>
      </c>
      <c r="J79" s="138"/>
      <c r="K79" s="64">
        <f t="shared" si="6"/>
        <v>2.96</v>
      </c>
    </row>
    <row r="80" spans="1:11" x14ac:dyDescent="0.25">
      <c r="B80" s="135">
        <v>160</v>
      </c>
      <c r="C80" s="136"/>
      <c r="D80" s="136"/>
      <c r="E80" s="137"/>
      <c r="F80" s="66">
        <v>20</v>
      </c>
      <c r="G80" s="65">
        <v>0</v>
      </c>
      <c r="H80" s="64">
        <v>2.6739999999999999</v>
      </c>
      <c r="I80" s="138">
        <f>((G80+G79)/2)*F80</f>
        <v>5.49</v>
      </c>
      <c r="J80" s="138"/>
      <c r="K80" s="64">
        <f t="shared" si="6"/>
        <v>26.83</v>
      </c>
    </row>
    <row r="81" spans="2:11" x14ac:dyDescent="0.25">
      <c r="B81" s="135">
        <v>170.84</v>
      </c>
      <c r="C81" s="136"/>
      <c r="D81" s="136"/>
      <c r="E81" s="137"/>
      <c r="F81" s="66">
        <v>10.84</v>
      </c>
      <c r="G81" s="65">
        <v>0</v>
      </c>
      <c r="H81" s="64">
        <v>0</v>
      </c>
      <c r="I81" s="138">
        <f>((G81+G80)/2)*F81</f>
        <v>0</v>
      </c>
      <c r="J81" s="138"/>
      <c r="K81" s="64">
        <f t="shared" ref="K81" si="7">((H81+H80)/2)*F81</f>
        <v>14.493079999999999</v>
      </c>
    </row>
    <row r="82" spans="2:11" x14ac:dyDescent="0.25">
      <c r="B82" s="135"/>
      <c r="C82" s="136"/>
      <c r="D82" s="136"/>
      <c r="E82" s="137"/>
      <c r="F82" s="66"/>
      <c r="G82" s="65"/>
      <c r="H82" s="64"/>
      <c r="I82" s="139">
        <f>SUM(I72:J81)</f>
        <v>90.18</v>
      </c>
      <c r="J82" s="140"/>
      <c r="K82" s="67">
        <f>SUM(K72:K81)</f>
        <v>78.333079999999995</v>
      </c>
    </row>
    <row r="83" spans="2:11" x14ac:dyDescent="0.25">
      <c r="B83" s="135" t="s">
        <v>158</v>
      </c>
      <c r="C83" s="136"/>
      <c r="D83" s="136"/>
      <c r="E83" s="137"/>
      <c r="F83" s="66"/>
      <c r="G83" s="65"/>
      <c r="H83" s="64"/>
      <c r="I83" s="139"/>
      <c r="J83" s="140"/>
      <c r="K83" s="64"/>
    </row>
    <row r="84" spans="2:11" x14ac:dyDescent="0.25">
      <c r="B84" s="135">
        <v>0</v>
      </c>
      <c r="C84" s="136"/>
      <c r="D84" s="136"/>
      <c r="E84" s="137"/>
      <c r="F84" s="66">
        <v>0</v>
      </c>
      <c r="G84" s="65">
        <v>0</v>
      </c>
      <c r="H84" s="64">
        <v>0</v>
      </c>
      <c r="I84" s="138">
        <f>((G84+G84)/2)*20</f>
        <v>0</v>
      </c>
      <c r="J84" s="138"/>
      <c r="K84" s="64">
        <v>0</v>
      </c>
    </row>
    <row r="85" spans="2:11" x14ac:dyDescent="0.25">
      <c r="B85" s="135">
        <v>20</v>
      </c>
      <c r="C85" s="136"/>
      <c r="D85" s="136"/>
      <c r="E85" s="137"/>
      <c r="F85" s="66">
        <v>20</v>
      </c>
      <c r="G85" s="65">
        <v>0</v>
      </c>
      <c r="H85" s="64">
        <v>2.0409999999999999</v>
      </c>
      <c r="I85" s="138">
        <f>((G85+G84)/2)*F85</f>
        <v>0</v>
      </c>
      <c r="J85" s="138"/>
      <c r="K85" s="64">
        <f>((H86+H85)/2)*F86</f>
        <v>38.83</v>
      </c>
    </row>
    <row r="86" spans="2:11" x14ac:dyDescent="0.25">
      <c r="B86" s="135">
        <v>40</v>
      </c>
      <c r="C86" s="136"/>
      <c r="D86" s="136"/>
      <c r="E86" s="137"/>
      <c r="F86" s="66">
        <v>20</v>
      </c>
      <c r="G86" s="65">
        <v>0</v>
      </c>
      <c r="H86" s="64">
        <v>1.8420000000000001</v>
      </c>
      <c r="I86" s="138">
        <f t="shared" ref="I86:I87" si="8">((G86+G85)/2)*F86</f>
        <v>0</v>
      </c>
      <c r="J86" s="138"/>
      <c r="K86" s="64">
        <f t="shared" ref="K86" si="9">((H86+H85)/2)*F86</f>
        <v>38.83</v>
      </c>
    </row>
    <row r="87" spans="2:11" x14ac:dyDescent="0.25">
      <c r="B87" s="135">
        <v>60</v>
      </c>
      <c r="C87" s="136"/>
      <c r="D87" s="136"/>
      <c r="E87" s="137"/>
      <c r="F87" s="66">
        <v>20</v>
      </c>
      <c r="G87" s="65">
        <v>0</v>
      </c>
      <c r="H87" s="64">
        <v>0.78300000000000003</v>
      </c>
      <c r="I87" s="138">
        <f t="shared" si="8"/>
        <v>0</v>
      </c>
      <c r="J87" s="138"/>
      <c r="K87" s="64">
        <f t="shared" ref="K87" si="10">((H88+H87)/2)*F88</f>
        <v>0.52069500000000002</v>
      </c>
    </row>
    <row r="88" spans="2:11" x14ac:dyDescent="0.25">
      <c r="B88" s="135">
        <v>61.33</v>
      </c>
      <c r="C88" s="136"/>
      <c r="D88" s="136"/>
      <c r="E88" s="137"/>
      <c r="F88" s="66">
        <v>1.33</v>
      </c>
      <c r="G88" s="65">
        <v>0</v>
      </c>
      <c r="H88" s="64">
        <v>0</v>
      </c>
      <c r="I88" s="138">
        <f t="shared" ref="I88" si="11">((G88+G87)/2)*F88</f>
        <v>0</v>
      </c>
      <c r="J88" s="138"/>
      <c r="K88" s="64">
        <f t="shared" ref="K88" si="12">((H88+H87)/2)*F88</f>
        <v>0.52069500000000002</v>
      </c>
    </row>
    <row r="89" spans="2:11" x14ac:dyDescent="0.25">
      <c r="B89" s="135"/>
      <c r="C89" s="136"/>
      <c r="D89" s="136"/>
      <c r="E89" s="137"/>
      <c r="F89" s="66"/>
      <c r="G89" s="65"/>
      <c r="H89" s="64"/>
      <c r="I89" s="139">
        <f>SUM(I84:J88)</f>
        <v>0</v>
      </c>
      <c r="J89" s="140"/>
      <c r="K89" s="67">
        <f>SUM(K84:K88)</f>
        <v>78.701390000000004</v>
      </c>
    </row>
    <row r="90" spans="2:11" x14ac:dyDescent="0.25">
      <c r="B90" s="135" t="s">
        <v>159</v>
      </c>
      <c r="C90" s="136"/>
      <c r="D90" s="136"/>
      <c r="E90" s="137"/>
      <c r="F90" s="66"/>
      <c r="G90" s="65"/>
      <c r="H90" s="64"/>
      <c r="I90" s="139"/>
      <c r="J90" s="140"/>
      <c r="K90" s="64"/>
    </row>
    <row r="91" spans="2:11" x14ac:dyDescent="0.25">
      <c r="B91" s="135">
        <v>0</v>
      </c>
      <c r="C91" s="136"/>
      <c r="D91" s="136"/>
      <c r="E91" s="137"/>
      <c r="F91" s="66">
        <v>0</v>
      </c>
      <c r="G91" s="65">
        <v>0</v>
      </c>
      <c r="H91" s="64">
        <v>0</v>
      </c>
      <c r="I91" s="138">
        <f>((G91+G91)/2)*20</f>
        <v>0</v>
      </c>
      <c r="J91" s="138"/>
      <c r="K91" s="64">
        <f t="shared" ref="K91" si="13">((H92+H91)/2)*F92</f>
        <v>0</v>
      </c>
    </row>
    <row r="92" spans="2:11" x14ac:dyDescent="0.25">
      <c r="B92" s="135">
        <v>20</v>
      </c>
      <c r="C92" s="136"/>
      <c r="D92" s="136"/>
      <c r="E92" s="137"/>
      <c r="F92" s="66">
        <v>20</v>
      </c>
      <c r="G92" s="65">
        <v>0.622</v>
      </c>
      <c r="H92" s="64">
        <v>0</v>
      </c>
      <c r="I92" s="138">
        <f t="shared" ref="I92:I98" si="14">((G92+G91)/2)*F92</f>
        <v>6.22</v>
      </c>
      <c r="J92" s="138"/>
      <c r="K92" s="64">
        <f t="shared" ref="K92:K97" si="15">((H92+H91)/2)*F92</f>
        <v>0</v>
      </c>
    </row>
    <row r="93" spans="2:11" x14ac:dyDescent="0.25">
      <c r="B93" s="135">
        <v>40</v>
      </c>
      <c r="C93" s="136"/>
      <c r="D93" s="136"/>
      <c r="E93" s="137"/>
      <c r="F93" s="66">
        <v>20</v>
      </c>
      <c r="G93" s="65">
        <v>1.4059999999999999</v>
      </c>
      <c r="H93" s="64">
        <v>0</v>
      </c>
      <c r="I93" s="138">
        <f t="shared" si="14"/>
        <v>20.28</v>
      </c>
      <c r="J93" s="138"/>
      <c r="K93" s="64">
        <f t="shared" si="15"/>
        <v>0</v>
      </c>
    </row>
    <row r="94" spans="2:11" x14ac:dyDescent="0.25">
      <c r="B94" s="135">
        <v>46.19</v>
      </c>
      <c r="C94" s="136"/>
      <c r="D94" s="136"/>
      <c r="E94" s="137"/>
      <c r="F94" s="66">
        <v>6.19</v>
      </c>
      <c r="G94" s="65">
        <v>1.74</v>
      </c>
      <c r="H94" s="64">
        <v>0</v>
      </c>
      <c r="I94" s="138">
        <f t="shared" si="14"/>
        <v>9.7368699999999997</v>
      </c>
      <c r="J94" s="138"/>
      <c r="K94" s="64">
        <f t="shared" si="15"/>
        <v>0</v>
      </c>
    </row>
    <row r="95" spans="2:11" x14ac:dyDescent="0.25">
      <c r="B95" s="135">
        <v>60</v>
      </c>
      <c r="C95" s="136"/>
      <c r="D95" s="136"/>
      <c r="E95" s="137"/>
      <c r="F95" s="66">
        <f>F93-F94</f>
        <v>13.809999999999999</v>
      </c>
      <c r="G95" s="65">
        <v>2.4</v>
      </c>
      <c r="H95" s="64">
        <v>0</v>
      </c>
      <c r="I95" s="138">
        <f t="shared" si="14"/>
        <v>28.586699999999997</v>
      </c>
      <c r="J95" s="138"/>
      <c r="K95" s="64">
        <f t="shared" si="15"/>
        <v>0</v>
      </c>
    </row>
    <row r="96" spans="2:11" x14ac:dyDescent="0.25">
      <c r="B96" s="135">
        <v>80</v>
      </c>
      <c r="C96" s="136"/>
      <c r="D96" s="136"/>
      <c r="E96" s="137"/>
      <c r="F96" s="66">
        <v>20</v>
      </c>
      <c r="G96" s="65">
        <v>3.0409999999999999</v>
      </c>
      <c r="H96" s="64">
        <v>0</v>
      </c>
      <c r="I96" s="138">
        <f t="shared" si="14"/>
        <v>54.41</v>
      </c>
      <c r="J96" s="138"/>
      <c r="K96" s="64">
        <f t="shared" si="15"/>
        <v>0</v>
      </c>
    </row>
    <row r="97" spans="1:11" x14ac:dyDescent="0.25">
      <c r="B97" s="135">
        <v>100</v>
      </c>
      <c r="C97" s="136"/>
      <c r="D97" s="136"/>
      <c r="E97" s="137"/>
      <c r="F97" s="66">
        <v>20</v>
      </c>
      <c r="G97" s="65">
        <v>2.0350000000000001</v>
      </c>
      <c r="H97" s="64">
        <v>0</v>
      </c>
      <c r="I97" s="138">
        <f t="shared" si="14"/>
        <v>50.760000000000005</v>
      </c>
      <c r="J97" s="138"/>
      <c r="K97" s="64">
        <f t="shared" si="15"/>
        <v>0</v>
      </c>
    </row>
    <row r="98" spans="1:11" x14ac:dyDescent="0.25">
      <c r="B98" s="135">
        <v>114.6</v>
      </c>
      <c r="C98" s="136"/>
      <c r="D98" s="136"/>
      <c r="E98" s="137"/>
      <c r="F98" s="66">
        <v>14.6</v>
      </c>
      <c r="G98" s="65">
        <v>0</v>
      </c>
      <c r="H98" s="64">
        <v>0</v>
      </c>
      <c r="I98" s="138">
        <f t="shared" si="14"/>
        <v>14.855500000000001</v>
      </c>
      <c r="J98" s="138"/>
      <c r="K98" s="64">
        <f>((H98+H97)/2)*F98</f>
        <v>0</v>
      </c>
    </row>
    <row r="99" spans="1:11" x14ac:dyDescent="0.25">
      <c r="B99" s="135"/>
      <c r="C99" s="136"/>
      <c r="D99" s="136"/>
      <c r="E99" s="137"/>
      <c r="F99" s="66"/>
      <c r="G99" s="65"/>
      <c r="H99" s="64"/>
      <c r="I99" s="139">
        <f>SUM(I91:J98)</f>
        <v>184.84906999999998</v>
      </c>
      <c r="J99" s="140"/>
      <c r="K99" s="67">
        <f>SUM(K91:K98)</f>
        <v>0</v>
      </c>
    </row>
    <row r="100" spans="1:11" x14ac:dyDescent="0.25">
      <c r="B100" s="135" t="s">
        <v>160</v>
      </c>
      <c r="C100" s="136"/>
      <c r="D100" s="136"/>
      <c r="E100" s="137"/>
      <c r="F100" s="66"/>
      <c r="G100" s="65"/>
      <c r="H100" s="64"/>
      <c r="I100" s="139"/>
      <c r="J100" s="140"/>
      <c r="K100" s="64"/>
    </row>
    <row r="101" spans="1:11" x14ac:dyDescent="0.25">
      <c r="B101" s="135">
        <v>0</v>
      </c>
      <c r="C101" s="136"/>
      <c r="D101" s="136"/>
      <c r="E101" s="137"/>
      <c r="F101" s="66">
        <v>0</v>
      </c>
      <c r="G101" s="65">
        <v>0</v>
      </c>
      <c r="H101" s="64">
        <v>0</v>
      </c>
      <c r="I101" s="138">
        <f>((G101+G101)/2)*20</f>
        <v>0</v>
      </c>
      <c r="J101" s="138"/>
      <c r="K101" s="64">
        <v>0</v>
      </c>
    </row>
    <row r="102" spans="1:11" x14ac:dyDescent="0.25">
      <c r="B102" s="135">
        <v>20</v>
      </c>
      <c r="C102" s="136"/>
      <c r="D102" s="136"/>
      <c r="E102" s="137"/>
      <c r="F102" s="66">
        <v>20</v>
      </c>
      <c r="G102" s="65">
        <v>0</v>
      </c>
      <c r="H102" s="64">
        <v>5.2590000000000003</v>
      </c>
      <c r="I102" s="138">
        <f t="shared" ref="I102:I107" si="16">((G102+G101)/2)*F102</f>
        <v>0</v>
      </c>
      <c r="J102" s="138"/>
      <c r="K102" s="64">
        <f>((H103+H102)/2)*F103</f>
        <v>84.06</v>
      </c>
    </row>
    <row r="103" spans="1:11" x14ac:dyDescent="0.25">
      <c r="B103" s="135">
        <v>40</v>
      </c>
      <c r="C103" s="136"/>
      <c r="D103" s="136"/>
      <c r="E103" s="137"/>
      <c r="F103" s="66">
        <v>20</v>
      </c>
      <c r="G103" s="65">
        <v>0.128</v>
      </c>
      <c r="H103" s="64">
        <v>3.1469999999999998</v>
      </c>
      <c r="I103" s="138">
        <f t="shared" si="16"/>
        <v>1.28</v>
      </c>
      <c r="J103" s="138"/>
      <c r="K103" s="64">
        <f t="shared" ref="K103:K106" si="17">((H103+H102)/2)*F103</f>
        <v>84.06</v>
      </c>
    </row>
    <row r="104" spans="1:11" x14ac:dyDescent="0.25">
      <c r="B104" s="135">
        <v>60</v>
      </c>
      <c r="C104" s="136"/>
      <c r="D104" s="136"/>
      <c r="E104" s="137"/>
      <c r="F104" s="66">
        <v>20</v>
      </c>
      <c r="G104" s="65">
        <v>0</v>
      </c>
      <c r="H104" s="64">
        <v>3.81</v>
      </c>
      <c r="I104" s="138">
        <f t="shared" si="16"/>
        <v>1.28</v>
      </c>
      <c r="J104" s="138"/>
      <c r="K104" s="64">
        <f t="shared" si="17"/>
        <v>69.569999999999993</v>
      </c>
    </row>
    <row r="105" spans="1:11" x14ac:dyDescent="0.25">
      <c r="B105" s="135">
        <v>80</v>
      </c>
      <c r="C105" s="136"/>
      <c r="D105" s="136"/>
      <c r="E105" s="137"/>
      <c r="F105" s="66">
        <v>20</v>
      </c>
      <c r="G105" s="65">
        <v>0</v>
      </c>
      <c r="H105" s="64">
        <v>1.7250000000000001</v>
      </c>
      <c r="I105" s="138">
        <f t="shared" si="16"/>
        <v>0</v>
      </c>
      <c r="J105" s="138"/>
      <c r="K105" s="64">
        <f t="shared" si="17"/>
        <v>55.35</v>
      </c>
    </row>
    <row r="106" spans="1:11" x14ac:dyDescent="0.25">
      <c r="B106" s="135">
        <v>100</v>
      </c>
      <c r="C106" s="136"/>
      <c r="D106" s="136"/>
      <c r="E106" s="137"/>
      <c r="F106" s="66">
        <v>20</v>
      </c>
      <c r="G106" s="65">
        <v>0</v>
      </c>
      <c r="H106" s="64">
        <v>3.2749999999999999</v>
      </c>
      <c r="I106" s="138">
        <f t="shared" si="16"/>
        <v>0</v>
      </c>
      <c r="J106" s="138"/>
      <c r="K106" s="64">
        <f t="shared" si="17"/>
        <v>50</v>
      </c>
    </row>
    <row r="107" spans="1:11" x14ac:dyDescent="0.25">
      <c r="B107" s="135">
        <v>119.13</v>
      </c>
      <c r="C107" s="136"/>
      <c r="D107" s="136"/>
      <c r="E107" s="137"/>
      <c r="F107" s="66">
        <v>19.13</v>
      </c>
      <c r="G107" s="65">
        <v>0</v>
      </c>
      <c r="H107" s="64">
        <v>0.45600000000000002</v>
      </c>
      <c r="I107" s="138">
        <f t="shared" si="16"/>
        <v>0</v>
      </c>
      <c r="J107" s="138"/>
      <c r="K107" s="64">
        <f t="shared" ref="K107" si="18">((H107+H106)/2)*F107</f>
        <v>35.687014999999995</v>
      </c>
    </row>
    <row r="108" spans="1:11" x14ac:dyDescent="0.25">
      <c r="B108" s="135"/>
      <c r="C108" s="136"/>
      <c r="D108" s="136"/>
      <c r="E108" s="137"/>
      <c r="F108" s="66"/>
      <c r="G108" s="65"/>
      <c r="H108" s="64"/>
      <c r="I108" s="139">
        <f>SUM(I101:J107)</f>
        <v>2.56</v>
      </c>
      <c r="J108" s="140"/>
      <c r="K108" s="67">
        <f>SUM(K101:K107)</f>
        <v>378.72701499999999</v>
      </c>
    </row>
    <row r="110" spans="1:11" x14ac:dyDescent="0.25">
      <c r="A110" s="53">
        <f>+A66+0.01</f>
        <v>3.01</v>
      </c>
      <c r="B110" s="113" t="s">
        <v>49</v>
      </c>
      <c r="C110" s="114"/>
      <c r="D110" s="114"/>
      <c r="E110" s="114"/>
      <c r="F110" s="114"/>
      <c r="G110" s="114"/>
      <c r="H110" s="114"/>
      <c r="I110" s="115"/>
      <c r="J110" s="48" t="s">
        <v>22</v>
      </c>
      <c r="K110" s="52" t="s">
        <v>43</v>
      </c>
    </row>
    <row r="111" spans="1:11" x14ac:dyDescent="0.25">
      <c r="A111" s="47" t="s">
        <v>13</v>
      </c>
      <c r="B111" s="109" t="s">
        <v>14</v>
      </c>
      <c r="C111" s="109"/>
      <c r="D111" s="109"/>
      <c r="E111" s="109"/>
      <c r="F111" s="49" t="s">
        <v>20</v>
      </c>
      <c r="G111" s="49" t="s">
        <v>19</v>
      </c>
      <c r="H111" s="49" t="s">
        <v>18</v>
      </c>
      <c r="I111" s="49" t="s">
        <v>17</v>
      </c>
      <c r="J111" s="49" t="s">
        <v>16</v>
      </c>
      <c r="K111" s="49" t="s">
        <v>15</v>
      </c>
    </row>
    <row r="112" spans="1:11" x14ac:dyDescent="0.25">
      <c r="A112" s="111"/>
      <c r="B112" s="111" t="str">
        <f>B71</f>
        <v>TRAMO-01</v>
      </c>
      <c r="C112" s="111"/>
      <c r="D112" s="111"/>
      <c r="E112" s="111"/>
      <c r="F112" s="42">
        <v>1</v>
      </c>
      <c r="G112" s="42"/>
      <c r="H112" s="100">
        <f>I82</f>
        <v>90.18</v>
      </c>
      <c r="I112" s="101"/>
      <c r="J112" s="102"/>
      <c r="K112" s="42">
        <f>+PRODUCT(F112:J112)</f>
        <v>90.18</v>
      </c>
    </row>
    <row r="113" spans="1:11" x14ac:dyDescent="0.25">
      <c r="A113" s="111"/>
      <c r="B113" s="111" t="str">
        <f>B83</f>
        <v>TRAMO-02</v>
      </c>
      <c r="C113" s="111"/>
      <c r="D113" s="111"/>
      <c r="E113" s="111"/>
      <c r="F113" s="42">
        <v>1</v>
      </c>
      <c r="G113" s="42"/>
      <c r="H113" s="100">
        <f>I89</f>
        <v>0</v>
      </c>
      <c r="I113" s="101"/>
      <c r="J113" s="102"/>
      <c r="K113" s="42">
        <f t="shared" ref="K113:K115" si="19">+PRODUCT(F113:J113)</f>
        <v>0</v>
      </c>
    </row>
    <row r="114" spans="1:11" x14ac:dyDescent="0.25">
      <c r="A114" s="111"/>
      <c r="B114" s="111" t="str">
        <f>B90</f>
        <v>TRAMO-03</v>
      </c>
      <c r="C114" s="111"/>
      <c r="D114" s="111"/>
      <c r="E114" s="111"/>
      <c r="F114" s="42">
        <v>1</v>
      </c>
      <c r="G114" s="42"/>
      <c r="H114" s="100">
        <f>I99</f>
        <v>184.84906999999998</v>
      </c>
      <c r="I114" s="101"/>
      <c r="J114" s="102"/>
      <c r="K114" s="42">
        <f t="shared" si="19"/>
        <v>184.84906999999998</v>
      </c>
    </row>
    <row r="115" spans="1:11" x14ac:dyDescent="0.25">
      <c r="A115" s="111"/>
      <c r="B115" s="111" t="str">
        <f>B100</f>
        <v>TRAMO-04</v>
      </c>
      <c r="C115" s="111"/>
      <c r="D115" s="111"/>
      <c r="E115" s="111"/>
      <c r="F115" s="42">
        <v>1</v>
      </c>
      <c r="G115" s="42"/>
      <c r="H115" s="100">
        <f>I108</f>
        <v>2.56</v>
      </c>
      <c r="I115" s="101"/>
      <c r="J115" s="102"/>
      <c r="K115" s="42">
        <f t="shared" si="19"/>
        <v>2.56</v>
      </c>
    </row>
    <row r="116" spans="1:11" x14ac:dyDescent="0.25">
      <c r="G116" s="100" t="str">
        <f>+CONCATENATE("Metrado Total :",K110)</f>
        <v>Metrado Total :m3</v>
      </c>
      <c r="H116" s="101"/>
      <c r="I116" s="102"/>
      <c r="J116" s="50"/>
      <c r="K116" s="47">
        <f>+SUM(K112:K115)</f>
        <v>277.58906999999999</v>
      </c>
    </row>
    <row r="118" spans="1:11" x14ac:dyDescent="0.25">
      <c r="A118" s="70">
        <f>+A110+0.01</f>
        <v>3.0199999999999996</v>
      </c>
      <c r="B118" s="171" t="s">
        <v>161</v>
      </c>
      <c r="C118" s="172"/>
      <c r="D118" s="172"/>
      <c r="E118" s="172"/>
      <c r="F118" s="172"/>
      <c r="G118" s="172"/>
      <c r="H118" s="172"/>
      <c r="I118" s="173"/>
      <c r="J118" s="71" t="s">
        <v>22</v>
      </c>
      <c r="K118" s="72" t="s">
        <v>43</v>
      </c>
    </row>
    <row r="119" spans="1:11" x14ac:dyDescent="0.25">
      <c r="A119" s="73" t="s">
        <v>13</v>
      </c>
      <c r="B119" s="141" t="s">
        <v>14</v>
      </c>
      <c r="C119" s="141"/>
      <c r="D119" s="141"/>
      <c r="E119" s="141"/>
      <c r="F119" s="74" t="s">
        <v>20</v>
      </c>
      <c r="G119" s="74" t="s">
        <v>19</v>
      </c>
      <c r="H119" s="74" t="s">
        <v>18</v>
      </c>
      <c r="I119" s="74" t="s">
        <v>17</v>
      </c>
      <c r="J119" s="74" t="s">
        <v>16</v>
      </c>
      <c r="K119" s="74" t="s">
        <v>15</v>
      </c>
    </row>
    <row r="120" spans="1:11" x14ac:dyDescent="0.25">
      <c r="A120" s="75"/>
      <c r="B120" s="128" t="s">
        <v>163</v>
      </c>
      <c r="C120" s="128"/>
      <c r="D120" s="128"/>
      <c r="E120" s="128"/>
      <c r="F120" s="76">
        <v>1</v>
      </c>
      <c r="G120" s="76"/>
      <c r="H120" s="165">
        <f>K116</f>
        <v>277.58906999999999</v>
      </c>
      <c r="I120" s="174"/>
      <c r="J120" s="166"/>
      <c r="K120" s="76">
        <f>+PRODUCT(F120:J120)</f>
        <v>277.58906999999999</v>
      </c>
    </row>
    <row r="121" spans="1:11" x14ac:dyDescent="0.25">
      <c r="A121" s="77"/>
      <c r="B121" s="77"/>
      <c r="C121" s="77"/>
      <c r="D121" s="77"/>
      <c r="E121" s="77"/>
      <c r="F121" s="77"/>
      <c r="G121" s="100" t="str">
        <f>+CONCATENATE("Metrado Total :",K118)</f>
        <v>Metrado Total :m3</v>
      </c>
      <c r="H121" s="101"/>
      <c r="I121" s="102"/>
      <c r="J121" s="78"/>
      <c r="K121" s="73">
        <f>+SUM(K120:K120)</f>
        <v>277.58906999999999</v>
      </c>
    </row>
    <row r="122" spans="1:11" x14ac:dyDescent="0.25">
      <c r="A122" s="77"/>
      <c r="B122" s="77"/>
      <c r="C122" s="77"/>
      <c r="D122" s="77"/>
      <c r="E122" s="77"/>
      <c r="F122" s="77"/>
      <c r="G122" s="57"/>
      <c r="H122" s="57"/>
      <c r="I122" s="57"/>
      <c r="J122" s="77"/>
      <c r="K122" s="81"/>
    </row>
    <row r="123" spans="1:11" x14ac:dyDescent="0.25">
      <c r="A123" s="70">
        <f>+A118+0.01</f>
        <v>3.0299999999999994</v>
      </c>
      <c r="B123" s="171" t="s">
        <v>162</v>
      </c>
      <c r="C123" s="172"/>
      <c r="D123" s="172"/>
      <c r="E123" s="172"/>
      <c r="F123" s="172"/>
      <c r="G123" s="172"/>
      <c r="H123" s="172"/>
      <c r="I123" s="173"/>
      <c r="J123" s="71" t="s">
        <v>22</v>
      </c>
      <c r="K123" s="72" t="s">
        <v>43</v>
      </c>
    </row>
    <row r="124" spans="1:11" x14ac:dyDescent="0.25">
      <c r="A124" s="73" t="s">
        <v>13</v>
      </c>
      <c r="B124" s="141" t="s">
        <v>14</v>
      </c>
      <c r="C124" s="141"/>
      <c r="D124" s="141"/>
      <c r="E124" s="141"/>
      <c r="F124" s="74" t="s">
        <v>20</v>
      </c>
      <c r="G124" s="74" t="s">
        <v>19</v>
      </c>
      <c r="H124" s="74" t="s">
        <v>18</v>
      </c>
      <c r="I124" s="74" t="s">
        <v>17</v>
      </c>
      <c r="J124" s="74" t="s">
        <v>16</v>
      </c>
      <c r="K124" s="74" t="s">
        <v>15</v>
      </c>
    </row>
    <row r="125" spans="1:11" x14ac:dyDescent="0.25">
      <c r="A125" s="75"/>
      <c r="B125" s="128" t="s">
        <v>163</v>
      </c>
      <c r="C125" s="128"/>
      <c r="D125" s="128"/>
      <c r="E125" s="128"/>
      <c r="F125" s="76">
        <v>1</v>
      </c>
      <c r="G125" s="76"/>
      <c r="H125" s="165">
        <f>K82+K89+K99+K108-K121</f>
        <v>258.172415</v>
      </c>
      <c r="I125" s="174"/>
      <c r="J125" s="166"/>
      <c r="K125" s="76">
        <f>+PRODUCT(F125:J125)</f>
        <v>258.172415</v>
      </c>
    </row>
    <row r="126" spans="1:11" x14ac:dyDescent="0.25">
      <c r="A126" s="77"/>
      <c r="B126" s="77"/>
      <c r="C126" s="77"/>
      <c r="D126" s="77"/>
      <c r="E126" s="77"/>
      <c r="F126" s="77"/>
      <c r="G126" s="100" t="str">
        <f>+CONCATENATE("Metrado Total :",K123)</f>
        <v>Metrado Total :m3</v>
      </c>
      <c r="H126" s="101"/>
      <c r="I126" s="102"/>
      <c r="J126" s="78"/>
      <c r="K126" s="73">
        <f>+SUM(K125:K125)</f>
        <v>258.172415</v>
      </c>
    </row>
    <row r="127" spans="1:11" x14ac:dyDescent="0.25">
      <c r="J127" s="79"/>
    </row>
    <row r="128" spans="1:11" x14ac:dyDescent="0.25">
      <c r="A128" s="53">
        <f>+A123+0.01</f>
        <v>3.0399999999999991</v>
      </c>
      <c r="B128" s="113" t="s">
        <v>143</v>
      </c>
      <c r="C128" s="114"/>
      <c r="D128" s="114"/>
      <c r="E128" s="114"/>
      <c r="F128" s="114"/>
      <c r="G128" s="114"/>
      <c r="H128" s="114"/>
      <c r="I128" s="115"/>
      <c r="J128" s="48" t="s">
        <v>22</v>
      </c>
      <c r="K128" s="52" t="s">
        <v>38</v>
      </c>
    </row>
    <row r="129" spans="1:11" x14ac:dyDescent="0.25">
      <c r="A129" s="47" t="s">
        <v>13</v>
      </c>
      <c r="B129" s="109" t="s">
        <v>14</v>
      </c>
      <c r="C129" s="109"/>
      <c r="D129" s="109"/>
      <c r="E129" s="109"/>
      <c r="F129" s="49" t="s">
        <v>20</v>
      </c>
      <c r="G129" s="49" t="s">
        <v>19</v>
      </c>
      <c r="H129" s="49" t="s">
        <v>18</v>
      </c>
      <c r="I129" s="49" t="s">
        <v>17</v>
      </c>
      <c r="J129" s="49" t="s">
        <v>16</v>
      </c>
      <c r="K129" s="49" t="s">
        <v>15</v>
      </c>
    </row>
    <row r="130" spans="1:11" x14ac:dyDescent="0.25">
      <c r="A130" s="111"/>
      <c r="B130" s="111" t="s">
        <v>34</v>
      </c>
      <c r="C130" s="111"/>
      <c r="D130" s="111"/>
      <c r="E130" s="111"/>
      <c r="F130" s="42">
        <v>1</v>
      </c>
      <c r="G130" s="42"/>
      <c r="H130" s="100">
        <f>H36</f>
        <v>1429.49</v>
      </c>
      <c r="I130" s="102"/>
      <c r="J130" s="42"/>
      <c r="K130" s="42">
        <f>+PRODUCT(F130:J130)</f>
        <v>1429.49</v>
      </c>
    </row>
    <row r="131" spans="1:11" x14ac:dyDescent="0.25">
      <c r="A131" s="111"/>
      <c r="B131" s="111" t="s">
        <v>35</v>
      </c>
      <c r="C131" s="111"/>
      <c r="D131" s="111"/>
      <c r="E131" s="111"/>
      <c r="F131" s="42">
        <v>1</v>
      </c>
      <c r="G131" s="42"/>
      <c r="H131" s="100">
        <f t="shared" ref="H131:H133" si="20">H37</f>
        <v>353.82</v>
      </c>
      <c r="I131" s="102"/>
      <c r="J131" s="42"/>
      <c r="K131" s="42">
        <f t="shared" ref="K131:K133" si="21">+PRODUCT(F131:J131)</f>
        <v>353.82</v>
      </c>
    </row>
    <row r="132" spans="1:11" x14ac:dyDescent="0.25">
      <c r="A132" s="111"/>
      <c r="B132" s="111" t="s">
        <v>36</v>
      </c>
      <c r="C132" s="111"/>
      <c r="D132" s="111"/>
      <c r="E132" s="111"/>
      <c r="F132" s="42">
        <v>1</v>
      </c>
      <c r="G132" s="42"/>
      <c r="H132" s="100">
        <f t="shared" si="20"/>
        <v>953.95</v>
      </c>
      <c r="I132" s="102"/>
      <c r="J132" s="42"/>
      <c r="K132" s="42">
        <f t="shared" si="21"/>
        <v>953.95</v>
      </c>
    </row>
    <row r="133" spans="1:11" x14ac:dyDescent="0.25">
      <c r="A133" s="111"/>
      <c r="B133" s="111" t="s">
        <v>37</v>
      </c>
      <c r="C133" s="111"/>
      <c r="D133" s="111"/>
      <c r="E133" s="111"/>
      <c r="F133" s="42">
        <v>1</v>
      </c>
      <c r="G133" s="42"/>
      <c r="H133" s="100">
        <f t="shared" si="20"/>
        <v>1650.96</v>
      </c>
      <c r="I133" s="102"/>
      <c r="J133" s="42"/>
      <c r="K133" s="42">
        <f t="shared" si="21"/>
        <v>1650.96</v>
      </c>
    </row>
    <row r="134" spans="1:11" x14ac:dyDescent="0.25">
      <c r="G134" s="100" t="str">
        <f>+CONCATENATE("Metrado Total :",K128)</f>
        <v>Metrado Total :m2</v>
      </c>
      <c r="H134" s="101"/>
      <c r="I134" s="102"/>
      <c r="J134" s="50"/>
      <c r="K134" s="47">
        <f>+SUM(K130:K133)</f>
        <v>4388.22</v>
      </c>
    </row>
    <row r="136" spans="1:11" x14ac:dyDescent="0.25">
      <c r="A136" s="70">
        <f>+A128+0.01</f>
        <v>3.0499999999999989</v>
      </c>
      <c r="B136" s="171" t="s">
        <v>65</v>
      </c>
      <c r="C136" s="172"/>
      <c r="D136" s="172"/>
      <c r="E136" s="172"/>
      <c r="F136" s="172"/>
      <c r="G136" s="172"/>
      <c r="H136" s="172"/>
      <c r="I136" s="173"/>
      <c r="J136" s="71" t="s">
        <v>22</v>
      </c>
      <c r="K136" s="72" t="s">
        <v>43</v>
      </c>
    </row>
    <row r="137" spans="1:11" x14ac:dyDescent="0.25">
      <c r="A137" s="73" t="s">
        <v>13</v>
      </c>
      <c r="B137" s="141" t="s">
        <v>14</v>
      </c>
      <c r="C137" s="141"/>
      <c r="D137" s="141"/>
      <c r="E137" s="141"/>
      <c r="F137" s="74" t="s">
        <v>20</v>
      </c>
      <c r="G137" s="74" t="s">
        <v>19</v>
      </c>
      <c r="H137" s="74" t="s">
        <v>18</v>
      </c>
      <c r="I137" s="74" t="s">
        <v>17</v>
      </c>
      <c r="J137" s="74" t="s">
        <v>16</v>
      </c>
      <c r="K137" s="74" t="s">
        <v>15</v>
      </c>
    </row>
    <row r="138" spans="1:11" x14ac:dyDescent="0.25">
      <c r="A138" s="128"/>
      <c r="B138" s="128" t="s">
        <v>34</v>
      </c>
      <c r="C138" s="128"/>
      <c r="D138" s="128"/>
      <c r="E138" s="128"/>
      <c r="F138" s="76">
        <v>1</v>
      </c>
      <c r="G138" s="76"/>
      <c r="H138" s="165">
        <f>+H130</f>
        <v>1429.49</v>
      </c>
      <c r="I138" s="166"/>
      <c r="J138" s="76">
        <v>0.1</v>
      </c>
      <c r="K138" s="76">
        <f>+PRODUCT(F138:J138)</f>
        <v>142.94900000000001</v>
      </c>
    </row>
    <row r="139" spans="1:11" x14ac:dyDescent="0.25">
      <c r="A139" s="128"/>
      <c r="B139" s="128" t="s">
        <v>35</v>
      </c>
      <c r="C139" s="128"/>
      <c r="D139" s="128"/>
      <c r="E139" s="128"/>
      <c r="F139" s="76">
        <v>1</v>
      </c>
      <c r="G139" s="76"/>
      <c r="H139" s="165">
        <f>+H131</f>
        <v>353.82</v>
      </c>
      <c r="I139" s="166"/>
      <c r="J139" s="76">
        <v>0.1</v>
      </c>
      <c r="K139" s="76">
        <f t="shared" ref="K139:K141" si="22">+PRODUCT(F139:J139)</f>
        <v>35.381999999999998</v>
      </c>
    </row>
    <row r="140" spans="1:11" x14ac:dyDescent="0.25">
      <c r="A140" s="128"/>
      <c r="B140" s="128" t="s">
        <v>36</v>
      </c>
      <c r="C140" s="128"/>
      <c r="D140" s="128"/>
      <c r="E140" s="128"/>
      <c r="F140" s="76">
        <v>1</v>
      </c>
      <c r="G140" s="76"/>
      <c r="H140" s="165">
        <f>+H132</f>
        <v>953.95</v>
      </c>
      <c r="I140" s="166"/>
      <c r="J140" s="76">
        <v>0.1</v>
      </c>
      <c r="K140" s="76">
        <f t="shared" si="22"/>
        <v>95.39500000000001</v>
      </c>
    </row>
    <row r="141" spans="1:11" x14ac:dyDescent="0.25">
      <c r="A141" s="128"/>
      <c r="B141" s="128" t="s">
        <v>37</v>
      </c>
      <c r="C141" s="128"/>
      <c r="D141" s="128"/>
      <c r="E141" s="128"/>
      <c r="F141" s="76">
        <v>1</v>
      </c>
      <c r="G141" s="76"/>
      <c r="H141" s="165">
        <f>+H133</f>
        <v>1650.96</v>
      </c>
      <c r="I141" s="166"/>
      <c r="J141" s="76">
        <v>0.1</v>
      </c>
      <c r="K141" s="76">
        <f t="shared" si="22"/>
        <v>165.096</v>
      </c>
    </row>
    <row r="142" spans="1:11" x14ac:dyDescent="0.25">
      <c r="A142" s="77"/>
      <c r="B142" s="77"/>
      <c r="C142" s="77"/>
      <c r="D142" s="77"/>
      <c r="E142" s="77"/>
      <c r="F142" s="77"/>
      <c r="G142" s="165" t="str">
        <f>+CONCATENATE("Metrado Total :",K136)</f>
        <v>Metrado Total :m3</v>
      </c>
      <c r="H142" s="174"/>
      <c r="I142" s="166"/>
      <c r="J142" s="85"/>
      <c r="K142" s="73">
        <f>+SUM(K138:K141)</f>
        <v>438.822</v>
      </c>
    </row>
    <row r="143" spans="1:11" x14ac:dyDescent="0.25">
      <c r="A143" s="77"/>
      <c r="B143" s="77"/>
      <c r="C143" s="77"/>
      <c r="D143" s="77"/>
      <c r="E143" s="77"/>
      <c r="F143" s="77"/>
      <c r="G143" s="77"/>
      <c r="H143" s="77"/>
      <c r="I143" s="77"/>
      <c r="J143" s="77"/>
      <c r="K143" s="77"/>
    </row>
    <row r="144" spans="1:11" x14ac:dyDescent="0.25">
      <c r="A144" s="70">
        <f>+A136+0.01</f>
        <v>3.0599999999999987</v>
      </c>
      <c r="B144" s="171" t="s">
        <v>66</v>
      </c>
      <c r="C144" s="172"/>
      <c r="D144" s="172"/>
      <c r="E144" s="172"/>
      <c r="F144" s="172"/>
      <c r="G144" s="172"/>
      <c r="H144" s="172"/>
      <c r="I144" s="173"/>
      <c r="J144" s="71" t="s">
        <v>22</v>
      </c>
      <c r="K144" s="72" t="s">
        <v>43</v>
      </c>
    </row>
    <row r="145" spans="1:15" x14ac:dyDescent="0.25">
      <c r="A145" s="73" t="s">
        <v>13</v>
      </c>
      <c r="B145" s="141" t="s">
        <v>14</v>
      </c>
      <c r="C145" s="141"/>
      <c r="D145" s="141"/>
      <c r="E145" s="141"/>
      <c r="F145" s="74" t="s">
        <v>20</v>
      </c>
      <c r="G145" s="74" t="s">
        <v>19</v>
      </c>
      <c r="H145" s="74" t="s">
        <v>18</v>
      </c>
      <c r="I145" s="74" t="s">
        <v>17</v>
      </c>
      <c r="J145" s="74" t="s">
        <v>16</v>
      </c>
      <c r="K145" s="74" t="s">
        <v>15</v>
      </c>
      <c r="M145" s="134"/>
      <c r="N145" s="134"/>
      <c r="O145" s="134"/>
    </row>
    <row r="146" spans="1:15" x14ac:dyDescent="0.25">
      <c r="A146" s="128"/>
      <c r="B146" s="128" t="s">
        <v>34</v>
      </c>
      <c r="C146" s="128"/>
      <c r="D146" s="128"/>
      <c r="E146" s="128"/>
      <c r="F146" s="76">
        <v>1</v>
      </c>
      <c r="G146" s="76"/>
      <c r="H146" s="165">
        <f>+H138</f>
        <v>1429.49</v>
      </c>
      <c r="I146" s="166"/>
      <c r="J146" s="76">
        <v>0.15</v>
      </c>
      <c r="K146" s="76">
        <f>+PRODUCT(F146:J146)</f>
        <v>214.42349999999999</v>
      </c>
    </row>
    <row r="147" spans="1:15" x14ac:dyDescent="0.25">
      <c r="A147" s="128"/>
      <c r="B147" s="128" t="s">
        <v>35</v>
      </c>
      <c r="C147" s="128"/>
      <c r="D147" s="128"/>
      <c r="E147" s="128"/>
      <c r="F147" s="76">
        <v>1</v>
      </c>
      <c r="G147" s="76"/>
      <c r="H147" s="165">
        <f>+H139</f>
        <v>353.82</v>
      </c>
      <c r="I147" s="166"/>
      <c r="J147" s="76">
        <v>0.15</v>
      </c>
      <c r="K147" s="76">
        <f t="shared" ref="K147:K149" si="23">+PRODUCT(F147:J147)</f>
        <v>53.073</v>
      </c>
    </row>
    <row r="148" spans="1:15" x14ac:dyDescent="0.25">
      <c r="A148" s="128"/>
      <c r="B148" s="128" t="s">
        <v>36</v>
      </c>
      <c r="C148" s="128"/>
      <c r="D148" s="128"/>
      <c r="E148" s="128"/>
      <c r="F148" s="76">
        <v>1</v>
      </c>
      <c r="G148" s="76"/>
      <c r="H148" s="165">
        <f t="shared" ref="H148:H149" si="24">+H140</f>
        <v>953.95</v>
      </c>
      <c r="I148" s="166"/>
      <c r="J148" s="76">
        <v>0.15</v>
      </c>
      <c r="K148" s="76">
        <f t="shared" si="23"/>
        <v>143.0925</v>
      </c>
    </row>
    <row r="149" spans="1:15" x14ac:dyDescent="0.25">
      <c r="A149" s="128"/>
      <c r="B149" s="128" t="s">
        <v>37</v>
      </c>
      <c r="C149" s="128"/>
      <c r="D149" s="128"/>
      <c r="E149" s="128"/>
      <c r="F149" s="76">
        <v>1</v>
      </c>
      <c r="G149" s="76"/>
      <c r="H149" s="165">
        <f t="shared" si="24"/>
        <v>1650.96</v>
      </c>
      <c r="I149" s="166"/>
      <c r="J149" s="76">
        <v>0.15</v>
      </c>
      <c r="K149" s="76">
        <f t="shared" si="23"/>
        <v>247.64400000000001</v>
      </c>
    </row>
    <row r="150" spans="1:15" x14ac:dyDescent="0.25">
      <c r="A150" s="77"/>
      <c r="B150" s="77"/>
      <c r="C150" s="77"/>
      <c r="D150" s="77"/>
      <c r="E150" s="77"/>
      <c r="F150" s="77"/>
      <c r="G150" s="165" t="str">
        <f>+CONCATENATE("Metrado Total :",K144)</f>
        <v>Metrado Total :m3</v>
      </c>
      <c r="H150" s="174"/>
      <c r="I150" s="166"/>
      <c r="J150" s="85"/>
      <c r="K150" s="73">
        <f>+SUM(K146:K149)</f>
        <v>658.23299999999995</v>
      </c>
    </row>
    <row r="151" spans="1:15" ht="15.75" thickBot="1" x14ac:dyDescent="0.3">
      <c r="B151" s="80"/>
      <c r="C151" s="80"/>
      <c r="D151" s="80"/>
      <c r="E151" s="80"/>
      <c r="F151" s="80"/>
      <c r="G151" s="80"/>
      <c r="H151" s="80"/>
      <c r="I151" s="80"/>
      <c r="J151" s="80"/>
      <c r="K151" s="80"/>
    </row>
    <row r="152" spans="1:15" ht="15.75" thickBot="1" x14ac:dyDescent="0.3">
      <c r="A152" s="13" t="s">
        <v>51</v>
      </c>
      <c r="B152" s="103" t="s">
        <v>176</v>
      </c>
      <c r="C152" s="104"/>
      <c r="D152" s="104"/>
      <c r="E152" s="104"/>
      <c r="F152" s="104"/>
      <c r="G152" s="104"/>
      <c r="H152" s="104"/>
      <c r="I152" s="104"/>
      <c r="J152" s="104"/>
      <c r="K152" s="105"/>
    </row>
    <row r="153" spans="1:15" ht="15.75" thickBot="1" x14ac:dyDescent="0.3">
      <c r="A153" s="27">
        <f>+A152+0.01</f>
        <v>4.01</v>
      </c>
      <c r="B153" s="103" t="s">
        <v>47</v>
      </c>
      <c r="C153" s="104"/>
      <c r="D153" s="104"/>
      <c r="E153" s="104"/>
      <c r="F153" s="104"/>
      <c r="G153" s="104"/>
      <c r="H153" s="104"/>
      <c r="I153" s="104"/>
      <c r="J153" s="104"/>
      <c r="K153" s="105"/>
      <c r="N153" s="68"/>
    </row>
    <row r="154" spans="1:15" x14ac:dyDescent="0.25">
      <c r="A154" s="53" t="s">
        <v>53</v>
      </c>
      <c r="B154" s="113" t="s">
        <v>50</v>
      </c>
      <c r="C154" s="114"/>
      <c r="D154" s="114"/>
      <c r="E154" s="114"/>
      <c r="F154" s="114"/>
      <c r="G154" s="114"/>
      <c r="H154" s="114"/>
      <c r="I154" s="115"/>
      <c r="J154" s="48" t="s">
        <v>22</v>
      </c>
      <c r="K154" s="52" t="s">
        <v>43</v>
      </c>
    </row>
    <row r="155" spans="1:15" x14ac:dyDescent="0.25">
      <c r="A155" s="47" t="s">
        <v>13</v>
      </c>
      <c r="B155" s="109" t="s">
        <v>14</v>
      </c>
      <c r="C155" s="109"/>
      <c r="D155" s="109"/>
      <c r="E155" s="109"/>
      <c r="F155" s="49" t="s">
        <v>20</v>
      </c>
      <c r="G155" s="49" t="s">
        <v>19</v>
      </c>
      <c r="H155" s="49" t="s">
        <v>18</v>
      </c>
      <c r="I155" s="49" t="s">
        <v>17</v>
      </c>
      <c r="J155" s="49" t="s">
        <v>16</v>
      </c>
      <c r="K155" s="49" t="s">
        <v>15</v>
      </c>
    </row>
    <row r="156" spans="1:15" x14ac:dyDescent="0.25">
      <c r="A156" s="175"/>
      <c r="B156" s="116" t="s">
        <v>34</v>
      </c>
      <c r="C156" s="117"/>
      <c r="D156" s="117"/>
      <c r="E156" s="118"/>
      <c r="F156" s="42">
        <v>1</v>
      </c>
      <c r="G156" s="43" t="s">
        <v>166</v>
      </c>
      <c r="H156" s="42">
        <v>20.170000000000002</v>
      </c>
      <c r="I156" s="42">
        <v>0.15</v>
      </c>
      <c r="J156" s="42">
        <v>0.55000000000000004</v>
      </c>
      <c r="K156" s="42">
        <f>+PRODUCT(F156:J156)</f>
        <v>1.6640250000000001</v>
      </c>
      <c r="M156" s="68">
        <f>F156*H156</f>
        <v>20.170000000000002</v>
      </c>
    </row>
    <row r="157" spans="1:15" x14ac:dyDescent="0.25">
      <c r="A157" s="176"/>
      <c r="B157" s="119"/>
      <c r="C157" s="120"/>
      <c r="D157" s="120"/>
      <c r="E157" s="121"/>
      <c r="F157" s="42">
        <v>1</v>
      </c>
      <c r="G157" s="43" t="s">
        <v>166</v>
      </c>
      <c r="H157" s="42">
        <v>6.28</v>
      </c>
      <c r="I157" s="42">
        <v>0.15</v>
      </c>
      <c r="J157" s="42">
        <v>0.55000000000000004</v>
      </c>
      <c r="K157" s="42">
        <f t="shared" ref="K157:K204" si="25">+PRODUCT(F157:J157)</f>
        <v>0.5181</v>
      </c>
      <c r="M157" s="68">
        <f t="shared" ref="M157:M204" si="26">F157*H157</f>
        <v>6.28</v>
      </c>
    </row>
    <row r="158" spans="1:15" x14ac:dyDescent="0.25">
      <c r="A158" s="176"/>
      <c r="B158" s="119"/>
      <c r="C158" s="120"/>
      <c r="D158" s="120"/>
      <c r="E158" s="121"/>
      <c r="F158" s="42">
        <v>4</v>
      </c>
      <c r="G158" s="43" t="s">
        <v>166</v>
      </c>
      <c r="H158" s="42">
        <v>12.43</v>
      </c>
      <c r="I158" s="42">
        <v>0.15</v>
      </c>
      <c r="J158" s="42">
        <v>0.55000000000000004</v>
      </c>
      <c r="K158" s="42">
        <f t="shared" si="25"/>
        <v>4.1018999999999997</v>
      </c>
      <c r="M158" s="68">
        <f t="shared" si="26"/>
        <v>49.72</v>
      </c>
    </row>
    <row r="159" spans="1:15" x14ac:dyDescent="0.25">
      <c r="A159" s="176"/>
      <c r="B159" s="119"/>
      <c r="C159" s="120"/>
      <c r="D159" s="120"/>
      <c r="E159" s="121"/>
      <c r="F159" s="42">
        <v>4</v>
      </c>
      <c r="G159" s="43" t="s">
        <v>166</v>
      </c>
      <c r="H159" s="42">
        <v>11.97</v>
      </c>
      <c r="I159" s="42">
        <v>0.15</v>
      </c>
      <c r="J159" s="42">
        <v>0.55000000000000004</v>
      </c>
      <c r="K159" s="42">
        <f t="shared" si="25"/>
        <v>3.9501000000000004</v>
      </c>
      <c r="M159" s="68">
        <f t="shared" si="26"/>
        <v>47.88</v>
      </c>
    </row>
    <row r="160" spans="1:15" x14ac:dyDescent="0.25">
      <c r="A160" s="176"/>
      <c r="B160" s="119"/>
      <c r="C160" s="120"/>
      <c r="D160" s="120"/>
      <c r="E160" s="121"/>
      <c r="F160" s="42">
        <v>1</v>
      </c>
      <c r="G160" s="43" t="s">
        <v>166</v>
      </c>
      <c r="H160" s="42">
        <v>2.81</v>
      </c>
      <c r="I160" s="42">
        <v>0.15</v>
      </c>
      <c r="J160" s="42">
        <v>0.55000000000000004</v>
      </c>
      <c r="K160" s="42">
        <f t="shared" si="25"/>
        <v>0.231825</v>
      </c>
      <c r="M160" s="68">
        <f t="shared" si="26"/>
        <v>2.81</v>
      </c>
    </row>
    <row r="161" spans="1:14" x14ac:dyDescent="0.25">
      <c r="A161" s="176"/>
      <c r="B161" s="119"/>
      <c r="C161" s="120"/>
      <c r="D161" s="120"/>
      <c r="E161" s="121"/>
      <c r="F161" s="42">
        <v>1</v>
      </c>
      <c r="G161" s="43" t="s">
        <v>166</v>
      </c>
      <c r="H161" s="42">
        <v>2.67</v>
      </c>
      <c r="I161" s="42">
        <v>0.15</v>
      </c>
      <c r="J161" s="42">
        <v>0.55000000000000004</v>
      </c>
      <c r="K161" s="42">
        <f t="shared" si="25"/>
        <v>0.220275</v>
      </c>
      <c r="M161" s="68">
        <f t="shared" si="26"/>
        <v>2.67</v>
      </c>
    </row>
    <row r="162" spans="1:14" x14ac:dyDescent="0.25">
      <c r="A162" s="176"/>
      <c r="B162" s="119"/>
      <c r="C162" s="120"/>
      <c r="D162" s="120"/>
      <c r="E162" s="121"/>
      <c r="F162" s="42">
        <v>1</v>
      </c>
      <c r="G162" s="43" t="s">
        <v>166</v>
      </c>
      <c r="H162" s="42">
        <v>8.49</v>
      </c>
      <c r="I162" s="42">
        <v>0.15</v>
      </c>
      <c r="J162" s="42">
        <v>0.55000000000000004</v>
      </c>
      <c r="K162" s="42">
        <f t="shared" si="25"/>
        <v>0.70042500000000008</v>
      </c>
      <c r="M162" s="68">
        <f t="shared" si="26"/>
        <v>8.49</v>
      </c>
    </row>
    <row r="163" spans="1:14" x14ac:dyDescent="0.25">
      <c r="A163" s="176"/>
      <c r="B163" s="119"/>
      <c r="C163" s="120"/>
      <c r="D163" s="120"/>
      <c r="E163" s="121"/>
      <c r="F163" s="42">
        <v>2</v>
      </c>
      <c r="G163" s="43" t="s">
        <v>166</v>
      </c>
      <c r="H163" s="42">
        <v>6.28</v>
      </c>
      <c r="I163" s="42">
        <v>0.15</v>
      </c>
      <c r="J163" s="42">
        <v>0.55000000000000004</v>
      </c>
      <c r="K163" s="42">
        <f t="shared" si="25"/>
        <v>1.0362</v>
      </c>
      <c r="M163" s="68">
        <f t="shared" si="26"/>
        <v>12.56</v>
      </c>
    </row>
    <row r="164" spans="1:14" x14ac:dyDescent="0.25">
      <c r="A164" s="176"/>
      <c r="B164" s="119"/>
      <c r="C164" s="120"/>
      <c r="D164" s="120"/>
      <c r="E164" s="121"/>
      <c r="F164" s="42">
        <v>1</v>
      </c>
      <c r="G164" s="43" t="s">
        <v>166</v>
      </c>
      <c r="H164" s="42">
        <v>8.36</v>
      </c>
      <c r="I164" s="42">
        <v>0.15</v>
      </c>
      <c r="J164" s="42">
        <v>0.55000000000000004</v>
      </c>
      <c r="K164" s="42">
        <f t="shared" si="25"/>
        <v>0.68969999999999998</v>
      </c>
      <c r="M164" s="68">
        <f t="shared" si="26"/>
        <v>8.36</v>
      </c>
    </row>
    <row r="165" spans="1:14" x14ac:dyDescent="0.25">
      <c r="A165" s="176"/>
      <c r="B165" s="119"/>
      <c r="C165" s="120"/>
      <c r="D165" s="120"/>
      <c r="E165" s="121"/>
      <c r="F165" s="42">
        <v>1</v>
      </c>
      <c r="G165" s="43" t="s">
        <v>166</v>
      </c>
      <c r="H165" s="42">
        <v>2.4300000000000002</v>
      </c>
      <c r="I165" s="42">
        <v>0.15</v>
      </c>
      <c r="J165" s="42">
        <v>0.55000000000000004</v>
      </c>
      <c r="K165" s="42">
        <f t="shared" si="25"/>
        <v>0.20047500000000001</v>
      </c>
      <c r="M165" s="68">
        <f t="shared" si="26"/>
        <v>2.4300000000000002</v>
      </c>
    </row>
    <row r="166" spans="1:14" x14ac:dyDescent="0.25">
      <c r="A166" s="176"/>
      <c r="B166" s="119"/>
      <c r="C166" s="120"/>
      <c r="D166" s="120"/>
      <c r="E166" s="121"/>
      <c r="F166" s="42">
        <v>1</v>
      </c>
      <c r="G166" s="43" t="s">
        <v>166</v>
      </c>
      <c r="H166" s="42">
        <v>2.73</v>
      </c>
      <c r="I166" s="42">
        <v>0.15</v>
      </c>
      <c r="J166" s="42">
        <v>0.55000000000000004</v>
      </c>
      <c r="K166" s="42">
        <f t="shared" si="25"/>
        <v>0.22522500000000001</v>
      </c>
      <c r="M166" s="68">
        <f t="shared" si="26"/>
        <v>2.73</v>
      </c>
    </row>
    <row r="167" spans="1:14" x14ac:dyDescent="0.25">
      <c r="A167" s="176"/>
      <c r="B167" s="119"/>
      <c r="C167" s="120"/>
      <c r="D167" s="120"/>
      <c r="E167" s="121"/>
      <c r="F167" s="42">
        <v>1</v>
      </c>
      <c r="G167" s="43" t="s">
        <v>166</v>
      </c>
      <c r="H167" s="42">
        <v>2.77</v>
      </c>
      <c r="I167" s="42">
        <v>0.15</v>
      </c>
      <c r="J167" s="42">
        <v>0.55000000000000004</v>
      </c>
      <c r="K167" s="42">
        <f t="shared" si="25"/>
        <v>0.22852500000000001</v>
      </c>
      <c r="M167" s="68">
        <f t="shared" si="26"/>
        <v>2.77</v>
      </c>
    </row>
    <row r="168" spans="1:14" x14ac:dyDescent="0.25">
      <c r="A168" s="176"/>
      <c r="B168" s="119"/>
      <c r="C168" s="120"/>
      <c r="D168" s="120"/>
      <c r="E168" s="121"/>
      <c r="F168" s="42">
        <v>1</v>
      </c>
      <c r="G168" s="43" t="s">
        <v>166</v>
      </c>
      <c r="H168" s="42">
        <v>2.56</v>
      </c>
      <c r="I168" s="42">
        <v>0.15</v>
      </c>
      <c r="J168" s="42">
        <v>0.55000000000000004</v>
      </c>
      <c r="K168" s="42">
        <f t="shared" si="25"/>
        <v>0.21120000000000003</v>
      </c>
      <c r="M168" s="68">
        <f t="shared" si="26"/>
        <v>2.56</v>
      </c>
    </row>
    <row r="169" spans="1:14" x14ac:dyDescent="0.25">
      <c r="A169" s="176"/>
      <c r="B169" s="119"/>
      <c r="C169" s="120"/>
      <c r="D169" s="120"/>
      <c r="E169" s="121"/>
      <c r="F169" s="42">
        <v>1</v>
      </c>
      <c r="G169" s="43" t="s">
        <v>166</v>
      </c>
      <c r="H169" s="42">
        <v>6.7</v>
      </c>
      <c r="I169" s="42">
        <v>0.15</v>
      </c>
      <c r="J169" s="42">
        <v>0.55000000000000004</v>
      </c>
      <c r="K169" s="42">
        <f t="shared" si="25"/>
        <v>0.55274999999999996</v>
      </c>
      <c r="M169" s="68">
        <f t="shared" si="26"/>
        <v>6.7</v>
      </c>
    </row>
    <row r="170" spans="1:14" x14ac:dyDescent="0.25">
      <c r="A170" s="176"/>
      <c r="B170" s="119"/>
      <c r="C170" s="120"/>
      <c r="D170" s="120"/>
      <c r="E170" s="121"/>
      <c r="F170" s="42">
        <v>1</v>
      </c>
      <c r="G170" s="43" t="s">
        <v>166</v>
      </c>
      <c r="H170" s="42">
        <v>13.37</v>
      </c>
      <c r="I170" s="42">
        <v>0.15</v>
      </c>
      <c r="J170" s="42">
        <v>0.55000000000000004</v>
      </c>
      <c r="K170" s="42">
        <f t="shared" si="25"/>
        <v>1.1030249999999999</v>
      </c>
      <c r="M170" s="68">
        <f t="shared" si="26"/>
        <v>13.37</v>
      </c>
    </row>
    <row r="171" spans="1:14" x14ac:dyDescent="0.25">
      <c r="A171" s="176"/>
      <c r="B171" s="119"/>
      <c r="C171" s="120"/>
      <c r="D171" s="120"/>
      <c r="E171" s="121"/>
      <c r="F171" s="42">
        <v>1</v>
      </c>
      <c r="G171" s="43" t="s">
        <v>166</v>
      </c>
      <c r="H171" s="42">
        <v>6.57</v>
      </c>
      <c r="I171" s="42">
        <v>0.15</v>
      </c>
      <c r="J171" s="42">
        <v>0.55000000000000004</v>
      </c>
      <c r="K171" s="42">
        <f t="shared" si="25"/>
        <v>0.54202500000000009</v>
      </c>
      <c r="M171" s="68">
        <f t="shared" si="26"/>
        <v>6.57</v>
      </c>
    </row>
    <row r="172" spans="1:14" x14ac:dyDescent="0.25">
      <c r="A172" s="176"/>
      <c r="B172" s="122"/>
      <c r="C172" s="123"/>
      <c r="D172" s="123"/>
      <c r="E172" s="124"/>
      <c r="F172" s="42">
        <v>1</v>
      </c>
      <c r="G172" s="43" t="s">
        <v>165</v>
      </c>
      <c r="H172" s="42">
        <v>55.17</v>
      </c>
      <c r="I172" s="42">
        <v>0.15</v>
      </c>
      <c r="J172" s="42">
        <v>0.25</v>
      </c>
      <c r="K172" s="42">
        <f t="shared" si="25"/>
        <v>2.0688749999999998</v>
      </c>
      <c r="M172" s="88">
        <f>SUM(M156:M171)</f>
        <v>196.07</v>
      </c>
      <c r="N172" s="88">
        <f>H172*F172</f>
        <v>55.17</v>
      </c>
    </row>
    <row r="173" spans="1:14" x14ac:dyDescent="0.25">
      <c r="A173" s="176"/>
      <c r="B173" s="116" t="s">
        <v>35</v>
      </c>
      <c r="C173" s="117"/>
      <c r="D173" s="117"/>
      <c r="E173" s="118"/>
      <c r="F173" s="42">
        <v>2</v>
      </c>
      <c r="G173" s="43" t="s">
        <v>165</v>
      </c>
      <c r="H173" s="42">
        <v>60.1</v>
      </c>
      <c r="I173" s="42">
        <v>0.15</v>
      </c>
      <c r="J173" s="42">
        <v>0.25</v>
      </c>
      <c r="K173" s="42">
        <f t="shared" si="25"/>
        <v>4.5075000000000003</v>
      </c>
      <c r="M173" s="88"/>
      <c r="N173" s="88">
        <f t="shared" ref="N173:N175" si="27">H173*F173</f>
        <v>120.2</v>
      </c>
    </row>
    <row r="174" spans="1:14" x14ac:dyDescent="0.25">
      <c r="A174" s="176"/>
      <c r="B174" s="116" t="s">
        <v>36</v>
      </c>
      <c r="C174" s="117"/>
      <c r="D174" s="117"/>
      <c r="E174" s="118"/>
      <c r="F174" s="42">
        <v>1</v>
      </c>
      <c r="G174" s="43" t="s">
        <v>165</v>
      </c>
      <c r="H174" s="42">
        <v>57.72</v>
      </c>
      <c r="I174" s="42">
        <v>0.15</v>
      </c>
      <c r="J174" s="42">
        <v>0.25</v>
      </c>
      <c r="K174" s="42">
        <f t="shared" si="25"/>
        <v>2.1644999999999999</v>
      </c>
      <c r="M174" s="88"/>
      <c r="N174" s="88">
        <f t="shared" si="27"/>
        <v>57.72</v>
      </c>
    </row>
    <row r="175" spans="1:14" x14ac:dyDescent="0.25">
      <c r="A175" s="176"/>
      <c r="B175" s="119"/>
      <c r="C175" s="120"/>
      <c r="D175" s="120"/>
      <c r="E175" s="121"/>
      <c r="F175" s="42">
        <v>1</v>
      </c>
      <c r="G175" s="43" t="s">
        <v>165</v>
      </c>
      <c r="H175" s="42">
        <v>57.79</v>
      </c>
      <c r="I175" s="42">
        <v>0.15</v>
      </c>
      <c r="J175" s="42">
        <v>0.25</v>
      </c>
      <c r="K175" s="42">
        <f t="shared" si="25"/>
        <v>2.167125</v>
      </c>
      <c r="M175" s="88"/>
      <c r="N175" s="88">
        <f t="shared" si="27"/>
        <v>57.79</v>
      </c>
    </row>
    <row r="176" spans="1:14" x14ac:dyDescent="0.25">
      <c r="A176" s="176"/>
      <c r="B176" s="122"/>
      <c r="C176" s="123"/>
      <c r="D176" s="123"/>
      <c r="E176" s="124"/>
      <c r="F176" s="42">
        <v>1</v>
      </c>
      <c r="G176" s="43" t="s">
        <v>165</v>
      </c>
      <c r="H176" s="42">
        <v>57.71</v>
      </c>
      <c r="I176" s="42">
        <v>0.15</v>
      </c>
      <c r="J176" s="42">
        <v>0.25</v>
      </c>
      <c r="K176" s="42">
        <f t="shared" si="25"/>
        <v>2.1641249999999999</v>
      </c>
      <c r="M176" s="88"/>
      <c r="N176" s="88">
        <f>H176*F176</f>
        <v>57.71</v>
      </c>
    </row>
    <row r="177" spans="1:14" x14ac:dyDescent="0.25">
      <c r="A177" s="176"/>
      <c r="B177" s="116" t="s">
        <v>37</v>
      </c>
      <c r="C177" s="117"/>
      <c r="D177" s="117"/>
      <c r="E177" s="118"/>
      <c r="F177" s="42">
        <v>1</v>
      </c>
      <c r="G177" s="43" t="s">
        <v>166</v>
      </c>
      <c r="H177" s="42">
        <v>16.760000000000002</v>
      </c>
      <c r="I177" s="42">
        <v>0.15</v>
      </c>
      <c r="J177" s="42">
        <v>0.5</v>
      </c>
      <c r="K177" s="42">
        <f t="shared" si="25"/>
        <v>1.2570000000000001</v>
      </c>
      <c r="M177" s="68">
        <f t="shared" si="26"/>
        <v>16.760000000000002</v>
      </c>
      <c r="N177" s="57">
        <f>SUM(N174:N176)</f>
        <v>173.22</v>
      </c>
    </row>
    <row r="178" spans="1:14" x14ac:dyDescent="0.25">
      <c r="A178" s="176"/>
      <c r="B178" s="119"/>
      <c r="C178" s="120"/>
      <c r="D178" s="120"/>
      <c r="E178" s="121"/>
      <c r="F178" s="42">
        <v>1</v>
      </c>
      <c r="G178" s="43" t="s">
        <v>165</v>
      </c>
      <c r="H178" s="42">
        <v>26.3</v>
      </c>
      <c r="I178" s="42">
        <v>0.15</v>
      </c>
      <c r="J178" s="50">
        <v>0.25</v>
      </c>
      <c r="K178" s="42">
        <f t="shared" si="25"/>
        <v>0.98624999999999996</v>
      </c>
      <c r="M178" s="88"/>
      <c r="N178" s="88">
        <f>H178*F178</f>
        <v>26.3</v>
      </c>
    </row>
    <row r="179" spans="1:14" x14ac:dyDescent="0.25">
      <c r="A179" s="176"/>
      <c r="B179" s="119"/>
      <c r="C179" s="120"/>
      <c r="D179" s="120"/>
      <c r="E179" s="121"/>
      <c r="F179" s="42">
        <v>1</v>
      </c>
      <c r="G179" s="43" t="s">
        <v>165</v>
      </c>
      <c r="H179" s="42">
        <v>26.63</v>
      </c>
      <c r="I179" s="42">
        <v>0.15</v>
      </c>
      <c r="J179" s="50">
        <v>0.25</v>
      </c>
      <c r="K179" s="42">
        <f t="shared" si="25"/>
        <v>0.99862499999999987</v>
      </c>
      <c r="M179" s="88"/>
      <c r="N179" s="88">
        <f>H179*F179</f>
        <v>26.63</v>
      </c>
    </row>
    <row r="180" spans="1:14" x14ac:dyDescent="0.25">
      <c r="A180" s="176"/>
      <c r="B180" s="119"/>
      <c r="C180" s="120"/>
      <c r="D180" s="120"/>
      <c r="E180" s="121"/>
      <c r="F180" s="42">
        <v>1</v>
      </c>
      <c r="G180" s="43" t="s">
        <v>166</v>
      </c>
      <c r="H180" s="42">
        <v>14.93</v>
      </c>
      <c r="I180" s="42">
        <v>0.15</v>
      </c>
      <c r="J180" s="42">
        <v>0.5</v>
      </c>
      <c r="K180" s="42">
        <f t="shared" si="25"/>
        <v>1.11975</v>
      </c>
      <c r="M180" s="68">
        <f t="shared" si="26"/>
        <v>14.93</v>
      </c>
    </row>
    <row r="181" spans="1:14" x14ac:dyDescent="0.25">
      <c r="A181" s="176"/>
      <c r="B181" s="119"/>
      <c r="C181" s="120"/>
      <c r="D181" s="120"/>
      <c r="E181" s="121"/>
      <c r="F181" s="42">
        <v>2</v>
      </c>
      <c r="G181" s="43" t="s">
        <v>166</v>
      </c>
      <c r="H181" s="42">
        <v>6.28</v>
      </c>
      <c r="I181" s="42">
        <v>0.15</v>
      </c>
      <c r="J181" s="42">
        <v>0.5</v>
      </c>
      <c r="K181" s="42">
        <f t="shared" si="25"/>
        <v>0.94199999999999995</v>
      </c>
      <c r="M181" s="68">
        <f t="shared" si="26"/>
        <v>12.56</v>
      </c>
    </row>
    <row r="182" spans="1:14" x14ac:dyDescent="0.25">
      <c r="A182" s="176"/>
      <c r="B182" s="119"/>
      <c r="C182" s="120"/>
      <c r="D182" s="120"/>
      <c r="E182" s="121"/>
      <c r="F182" s="42">
        <v>1</v>
      </c>
      <c r="G182" s="43" t="s">
        <v>165</v>
      </c>
      <c r="H182" s="42">
        <v>8.2799999999999994</v>
      </c>
      <c r="I182" s="42">
        <v>0.15</v>
      </c>
      <c r="J182" s="50">
        <v>0.25</v>
      </c>
      <c r="K182" s="42">
        <f t="shared" si="25"/>
        <v>0.31049999999999994</v>
      </c>
      <c r="M182" s="88"/>
      <c r="N182" s="88">
        <f t="shared" ref="N182:N183" si="28">H182*F182</f>
        <v>8.2799999999999994</v>
      </c>
    </row>
    <row r="183" spans="1:14" x14ac:dyDescent="0.25">
      <c r="A183" s="176"/>
      <c r="B183" s="119"/>
      <c r="C183" s="120"/>
      <c r="D183" s="120"/>
      <c r="E183" s="121"/>
      <c r="F183" s="42">
        <v>1</v>
      </c>
      <c r="G183" s="43" t="s">
        <v>165</v>
      </c>
      <c r="H183" s="42">
        <v>8.4600000000000009</v>
      </c>
      <c r="I183" s="42">
        <v>0.15</v>
      </c>
      <c r="J183" s="50">
        <v>0.25</v>
      </c>
      <c r="K183" s="42">
        <f t="shared" si="25"/>
        <v>0.31725000000000003</v>
      </c>
      <c r="M183" s="88"/>
      <c r="N183" s="88">
        <f t="shared" si="28"/>
        <v>8.4600000000000009</v>
      </c>
    </row>
    <row r="184" spans="1:14" x14ac:dyDescent="0.25">
      <c r="A184" s="176"/>
      <c r="B184" s="119"/>
      <c r="C184" s="120"/>
      <c r="D184" s="120"/>
      <c r="E184" s="121"/>
      <c r="F184" s="42">
        <v>2</v>
      </c>
      <c r="G184" s="43" t="s">
        <v>166</v>
      </c>
      <c r="H184" s="42">
        <v>18.75</v>
      </c>
      <c r="I184" s="42">
        <v>0.15</v>
      </c>
      <c r="J184" s="42">
        <v>0.5</v>
      </c>
      <c r="K184" s="42">
        <f t="shared" si="25"/>
        <v>2.8125</v>
      </c>
      <c r="M184" s="68">
        <f t="shared" si="26"/>
        <v>37.5</v>
      </c>
    </row>
    <row r="185" spans="1:14" x14ac:dyDescent="0.25">
      <c r="A185" s="176"/>
      <c r="B185" s="119"/>
      <c r="C185" s="120"/>
      <c r="D185" s="120"/>
      <c r="E185" s="121"/>
      <c r="F185" s="42">
        <v>1</v>
      </c>
      <c r="G185" s="43" t="s">
        <v>166</v>
      </c>
      <c r="H185" s="42">
        <v>8.18</v>
      </c>
      <c r="I185" s="42">
        <v>0.15</v>
      </c>
      <c r="J185" s="42">
        <v>0.5</v>
      </c>
      <c r="K185" s="42">
        <f t="shared" si="25"/>
        <v>0.61349999999999993</v>
      </c>
      <c r="M185" s="68">
        <f t="shared" si="26"/>
        <v>8.18</v>
      </c>
    </row>
    <row r="186" spans="1:14" x14ac:dyDescent="0.25">
      <c r="A186" s="176"/>
      <c r="B186" s="119"/>
      <c r="C186" s="120"/>
      <c r="D186" s="120"/>
      <c r="E186" s="121"/>
      <c r="F186" s="42">
        <v>1</v>
      </c>
      <c r="G186" s="43" t="s">
        <v>165</v>
      </c>
      <c r="H186" s="42">
        <v>8.23</v>
      </c>
      <c r="I186" s="42">
        <v>0.15</v>
      </c>
      <c r="J186" s="50">
        <v>0.25</v>
      </c>
      <c r="K186" s="42">
        <f t="shared" si="25"/>
        <v>0.30862499999999998</v>
      </c>
      <c r="M186" s="88"/>
      <c r="N186" s="88">
        <f>H186*F186</f>
        <v>8.23</v>
      </c>
    </row>
    <row r="187" spans="1:14" x14ac:dyDescent="0.25">
      <c r="A187" s="176"/>
      <c r="B187" s="119"/>
      <c r="C187" s="120"/>
      <c r="D187" s="120"/>
      <c r="E187" s="121"/>
      <c r="F187" s="42">
        <v>1</v>
      </c>
      <c r="G187" s="43" t="s">
        <v>166</v>
      </c>
      <c r="H187" s="42">
        <v>8.39</v>
      </c>
      <c r="I187" s="42">
        <v>0.15</v>
      </c>
      <c r="J187" s="42">
        <v>0.5</v>
      </c>
      <c r="K187" s="42">
        <f t="shared" si="25"/>
        <v>0.62924999999999998</v>
      </c>
      <c r="M187" s="68">
        <f t="shared" si="26"/>
        <v>8.39</v>
      </c>
    </row>
    <row r="188" spans="1:14" x14ac:dyDescent="0.25">
      <c r="A188" s="176"/>
      <c r="B188" s="119"/>
      <c r="C188" s="120"/>
      <c r="D188" s="120"/>
      <c r="E188" s="121"/>
      <c r="F188" s="42">
        <v>1</v>
      </c>
      <c r="G188" s="43" t="s">
        <v>165</v>
      </c>
      <c r="H188" s="42">
        <v>9.02</v>
      </c>
      <c r="I188" s="42">
        <v>0.15</v>
      </c>
      <c r="J188" s="50">
        <v>0.25</v>
      </c>
      <c r="K188" s="42">
        <f t="shared" si="25"/>
        <v>0.33825</v>
      </c>
      <c r="M188" s="88"/>
      <c r="N188" s="88">
        <f>H188*F188</f>
        <v>9.02</v>
      </c>
    </row>
    <row r="189" spans="1:14" x14ac:dyDescent="0.25">
      <c r="A189" s="176"/>
      <c r="B189" s="119"/>
      <c r="C189" s="120"/>
      <c r="D189" s="120"/>
      <c r="E189" s="121"/>
      <c r="F189" s="42">
        <v>1</v>
      </c>
      <c r="G189" s="43" t="s">
        <v>166</v>
      </c>
      <c r="H189" s="42">
        <v>18.71</v>
      </c>
      <c r="I189" s="42">
        <v>0.15</v>
      </c>
      <c r="J189" s="42">
        <v>0.5</v>
      </c>
      <c r="K189" s="42">
        <f t="shared" si="25"/>
        <v>1.4032500000000001</v>
      </c>
      <c r="M189" s="68">
        <f t="shared" si="26"/>
        <v>18.71</v>
      </c>
    </row>
    <row r="190" spans="1:14" x14ac:dyDescent="0.25">
      <c r="A190" s="176"/>
      <c r="B190" s="119"/>
      <c r="C190" s="120"/>
      <c r="D190" s="120"/>
      <c r="E190" s="121"/>
      <c r="F190" s="42">
        <v>1</v>
      </c>
      <c r="G190" s="43" t="s">
        <v>166</v>
      </c>
      <c r="H190" s="42">
        <v>6.82</v>
      </c>
      <c r="I190" s="42">
        <v>0.15</v>
      </c>
      <c r="J190" s="42">
        <v>0.5</v>
      </c>
      <c r="K190" s="42">
        <f t="shared" si="25"/>
        <v>0.51149999999999995</v>
      </c>
      <c r="M190" s="68">
        <f t="shared" si="26"/>
        <v>6.82</v>
      </c>
    </row>
    <row r="191" spans="1:14" x14ac:dyDescent="0.25">
      <c r="A191" s="176"/>
      <c r="B191" s="119"/>
      <c r="C191" s="120"/>
      <c r="D191" s="120"/>
      <c r="E191" s="121"/>
      <c r="F191" s="42">
        <v>2</v>
      </c>
      <c r="G191" s="43" t="s">
        <v>166</v>
      </c>
      <c r="H191" s="42">
        <v>11.46</v>
      </c>
      <c r="I191" s="42">
        <v>0.15</v>
      </c>
      <c r="J191" s="42">
        <v>0.5</v>
      </c>
      <c r="K191" s="42">
        <f t="shared" si="25"/>
        <v>1.7190000000000001</v>
      </c>
      <c r="M191" s="68">
        <f t="shared" si="26"/>
        <v>22.92</v>
      </c>
    </row>
    <row r="192" spans="1:14" x14ac:dyDescent="0.25">
      <c r="A192" s="176"/>
      <c r="B192" s="119"/>
      <c r="C192" s="120"/>
      <c r="D192" s="120"/>
      <c r="E192" s="121"/>
      <c r="F192" s="42">
        <v>1</v>
      </c>
      <c r="G192" s="43" t="s">
        <v>165</v>
      </c>
      <c r="H192" s="42">
        <v>7.99</v>
      </c>
      <c r="I192" s="42">
        <v>0.15</v>
      </c>
      <c r="J192" s="50">
        <v>0.25</v>
      </c>
      <c r="K192" s="42">
        <f t="shared" si="25"/>
        <v>0.29962499999999997</v>
      </c>
      <c r="M192" s="88"/>
      <c r="N192" s="88">
        <f>H192*F192</f>
        <v>7.99</v>
      </c>
    </row>
    <row r="193" spans="1:14" x14ac:dyDescent="0.25">
      <c r="A193" s="176"/>
      <c r="B193" s="119"/>
      <c r="C193" s="120"/>
      <c r="D193" s="120"/>
      <c r="E193" s="121"/>
      <c r="F193" s="42">
        <v>1</v>
      </c>
      <c r="G193" s="43" t="s">
        <v>166</v>
      </c>
      <c r="H193" s="42">
        <v>7.81</v>
      </c>
      <c r="I193" s="42">
        <v>0.15</v>
      </c>
      <c r="J193" s="42">
        <v>0.5</v>
      </c>
      <c r="K193" s="42">
        <f t="shared" si="25"/>
        <v>0.58574999999999999</v>
      </c>
      <c r="M193" s="68">
        <f t="shared" si="26"/>
        <v>7.81</v>
      </c>
    </row>
    <row r="194" spans="1:14" x14ac:dyDescent="0.25">
      <c r="A194" s="176"/>
      <c r="B194" s="119"/>
      <c r="C194" s="120"/>
      <c r="D194" s="120"/>
      <c r="E194" s="121"/>
      <c r="F194" s="42">
        <v>1</v>
      </c>
      <c r="G194" s="43" t="s">
        <v>165</v>
      </c>
      <c r="H194" s="42">
        <v>7.86</v>
      </c>
      <c r="I194" s="42">
        <v>0.15</v>
      </c>
      <c r="J194" s="50">
        <v>0.25</v>
      </c>
      <c r="K194" s="42">
        <f t="shared" si="25"/>
        <v>0.29475000000000001</v>
      </c>
      <c r="M194" s="88"/>
      <c r="N194" s="88">
        <f>H194*F194</f>
        <v>7.86</v>
      </c>
    </row>
    <row r="195" spans="1:14" x14ac:dyDescent="0.25">
      <c r="A195" s="176"/>
      <c r="B195" s="119"/>
      <c r="C195" s="120"/>
      <c r="D195" s="120"/>
      <c r="E195" s="121"/>
      <c r="F195" s="42">
        <v>1</v>
      </c>
      <c r="G195" s="43" t="s">
        <v>166</v>
      </c>
      <c r="H195" s="42">
        <v>8.08</v>
      </c>
      <c r="I195" s="42">
        <v>0.15</v>
      </c>
      <c r="J195" s="42">
        <v>0.5</v>
      </c>
      <c r="K195" s="42">
        <f t="shared" si="25"/>
        <v>0.60599999999999998</v>
      </c>
      <c r="M195" s="68">
        <f t="shared" si="26"/>
        <v>8.08</v>
      </c>
    </row>
    <row r="196" spans="1:14" x14ac:dyDescent="0.25">
      <c r="A196" s="176"/>
      <c r="B196" s="119"/>
      <c r="C196" s="120"/>
      <c r="D196" s="120"/>
      <c r="E196" s="121"/>
      <c r="F196" s="42">
        <v>1</v>
      </c>
      <c r="G196" s="43" t="s">
        <v>166</v>
      </c>
      <c r="H196" s="42">
        <v>25.85</v>
      </c>
      <c r="I196" s="42">
        <v>0.15</v>
      </c>
      <c r="J196" s="42">
        <v>0.5</v>
      </c>
      <c r="K196" s="42">
        <f t="shared" si="25"/>
        <v>1.93875</v>
      </c>
      <c r="M196" s="68">
        <f t="shared" si="26"/>
        <v>25.85</v>
      </c>
      <c r="N196" s="57">
        <f>SUM(N178:N194)</f>
        <v>102.77</v>
      </c>
    </row>
    <row r="197" spans="1:14" x14ac:dyDescent="0.25">
      <c r="A197" s="176"/>
      <c r="B197" s="119"/>
      <c r="C197" s="120"/>
      <c r="D197" s="120"/>
      <c r="E197" s="121"/>
      <c r="F197" s="42">
        <v>1</v>
      </c>
      <c r="G197" s="43" t="s">
        <v>166</v>
      </c>
      <c r="H197" s="42">
        <v>15.56</v>
      </c>
      <c r="I197" s="42">
        <v>0.15</v>
      </c>
      <c r="J197" s="42">
        <v>0.5</v>
      </c>
      <c r="K197" s="42">
        <f t="shared" si="25"/>
        <v>1.167</v>
      </c>
      <c r="M197" s="68">
        <f t="shared" si="26"/>
        <v>15.56</v>
      </c>
    </row>
    <row r="198" spans="1:14" x14ac:dyDescent="0.25">
      <c r="A198" s="176"/>
      <c r="B198" s="119"/>
      <c r="C198" s="120"/>
      <c r="D198" s="120"/>
      <c r="E198" s="121"/>
      <c r="F198" s="42">
        <v>1</v>
      </c>
      <c r="G198" s="43" t="s">
        <v>166</v>
      </c>
      <c r="H198" s="42">
        <v>8.56</v>
      </c>
      <c r="I198" s="42">
        <v>0.15</v>
      </c>
      <c r="J198" s="42">
        <v>0.5</v>
      </c>
      <c r="K198" s="42">
        <f t="shared" si="25"/>
        <v>0.64200000000000002</v>
      </c>
      <c r="M198" s="68">
        <f t="shared" si="26"/>
        <v>8.56</v>
      </c>
    </row>
    <row r="199" spans="1:14" x14ac:dyDescent="0.25">
      <c r="A199" s="176"/>
      <c r="B199" s="119"/>
      <c r="C199" s="120"/>
      <c r="D199" s="120"/>
      <c r="E199" s="121"/>
      <c r="F199" s="42">
        <v>1</v>
      </c>
      <c r="G199" s="43" t="s">
        <v>166</v>
      </c>
      <c r="H199" s="42">
        <v>8.17</v>
      </c>
      <c r="I199" s="42">
        <v>0.15</v>
      </c>
      <c r="J199" s="50">
        <v>0.25</v>
      </c>
      <c r="K199" s="42">
        <f t="shared" si="25"/>
        <v>0.30637500000000001</v>
      </c>
      <c r="M199" s="68">
        <f t="shared" si="26"/>
        <v>8.17</v>
      </c>
    </row>
    <row r="200" spans="1:14" x14ac:dyDescent="0.25">
      <c r="A200" s="176"/>
      <c r="B200" s="119"/>
      <c r="C200" s="120"/>
      <c r="D200" s="120"/>
      <c r="E200" s="121"/>
      <c r="F200" s="42">
        <v>1</v>
      </c>
      <c r="G200" s="43" t="s">
        <v>166</v>
      </c>
      <c r="H200" s="42">
        <v>22.31</v>
      </c>
      <c r="I200" s="42">
        <v>0.15</v>
      </c>
      <c r="J200" s="42">
        <v>0.5</v>
      </c>
      <c r="K200" s="42">
        <f t="shared" si="25"/>
        <v>1.6732499999999999</v>
      </c>
      <c r="M200" s="68">
        <f t="shared" si="26"/>
        <v>22.31</v>
      </c>
    </row>
    <row r="201" spans="1:14" x14ac:dyDescent="0.25">
      <c r="A201" s="176"/>
      <c r="B201" s="119"/>
      <c r="C201" s="120"/>
      <c r="D201" s="120"/>
      <c r="E201" s="121"/>
      <c r="F201" s="42">
        <v>1</v>
      </c>
      <c r="G201" s="43" t="s">
        <v>166</v>
      </c>
      <c r="H201" s="42">
        <v>11.94</v>
      </c>
      <c r="I201" s="42">
        <v>0.15</v>
      </c>
      <c r="J201" s="42">
        <v>0.5</v>
      </c>
      <c r="K201" s="42">
        <f t="shared" si="25"/>
        <v>0.89549999999999996</v>
      </c>
      <c r="M201" s="68">
        <f t="shared" si="26"/>
        <v>11.94</v>
      </c>
    </row>
    <row r="202" spans="1:14" x14ac:dyDescent="0.25">
      <c r="A202" s="176"/>
      <c r="B202" s="119"/>
      <c r="C202" s="120"/>
      <c r="D202" s="120"/>
      <c r="E202" s="121"/>
      <c r="F202" s="42">
        <v>1</v>
      </c>
      <c r="G202" s="43" t="s">
        <v>166</v>
      </c>
      <c r="H202" s="42">
        <v>14.26</v>
      </c>
      <c r="I202" s="42">
        <v>0.15</v>
      </c>
      <c r="J202" s="42">
        <v>0.5</v>
      </c>
      <c r="K202" s="42">
        <f t="shared" si="25"/>
        <v>1.0694999999999999</v>
      </c>
      <c r="M202" s="68">
        <f t="shared" si="26"/>
        <v>14.26</v>
      </c>
    </row>
    <row r="203" spans="1:14" x14ac:dyDescent="0.25">
      <c r="A203" s="176"/>
      <c r="B203" s="119"/>
      <c r="C203" s="120"/>
      <c r="D203" s="120"/>
      <c r="E203" s="121"/>
      <c r="F203" s="42">
        <v>1</v>
      </c>
      <c r="G203" s="43" t="s">
        <v>166</v>
      </c>
      <c r="H203" s="42">
        <v>17.43</v>
      </c>
      <c r="I203" s="42">
        <v>0.15</v>
      </c>
      <c r="J203" s="42">
        <v>0.5</v>
      </c>
      <c r="K203" s="42">
        <f t="shared" si="25"/>
        <v>1.30725</v>
      </c>
      <c r="M203" s="68">
        <f t="shared" si="26"/>
        <v>17.43</v>
      </c>
    </row>
    <row r="204" spans="1:14" x14ac:dyDescent="0.25">
      <c r="A204" s="176"/>
      <c r="B204" s="119"/>
      <c r="C204" s="120"/>
      <c r="D204" s="120"/>
      <c r="E204" s="121"/>
      <c r="F204" s="42">
        <v>1</v>
      </c>
      <c r="G204" s="43" t="s">
        <v>166</v>
      </c>
      <c r="H204" s="42">
        <v>18.36</v>
      </c>
      <c r="I204" s="42">
        <v>0.15</v>
      </c>
      <c r="J204" s="42">
        <v>0.5</v>
      </c>
      <c r="K204" s="42">
        <f t="shared" si="25"/>
        <v>1.377</v>
      </c>
      <c r="M204" s="68">
        <f t="shared" si="26"/>
        <v>18.36</v>
      </c>
      <c r="N204" s="57">
        <f>SUM(M177:M204)</f>
        <v>305.10000000000002</v>
      </c>
    </row>
    <row r="205" spans="1:14" x14ac:dyDescent="0.25">
      <c r="A205" s="176"/>
      <c r="B205" s="119"/>
      <c r="C205" s="120"/>
      <c r="D205" s="120"/>
      <c r="E205" s="121"/>
      <c r="F205" s="42"/>
      <c r="G205" s="100" t="str">
        <f>+CONCATENATE("Metrado Total :",K154)</f>
        <v>Metrado Total :m3</v>
      </c>
      <c r="H205" s="101"/>
      <c r="I205" s="102"/>
      <c r="J205" s="50"/>
      <c r="K205" s="47">
        <f>+SUM(K156:K204)</f>
        <v>55.677900000000008</v>
      </c>
    </row>
    <row r="206" spans="1:14" x14ac:dyDescent="0.25">
      <c r="A206" s="57"/>
      <c r="B206" s="82"/>
      <c r="C206" s="86"/>
      <c r="D206" s="86"/>
      <c r="E206" s="86"/>
      <c r="F206" s="87"/>
      <c r="G206" s="87"/>
      <c r="H206" s="87"/>
      <c r="I206" s="87"/>
      <c r="J206" s="87"/>
      <c r="K206" s="87"/>
    </row>
    <row r="207" spans="1:14" x14ac:dyDescent="0.25">
      <c r="A207" s="53" t="s">
        <v>54</v>
      </c>
      <c r="B207" s="113" t="s">
        <v>42</v>
      </c>
      <c r="C207" s="114"/>
      <c r="D207" s="114"/>
      <c r="E207" s="114"/>
      <c r="F207" s="114"/>
      <c r="G207" s="114"/>
      <c r="H207" s="114"/>
      <c r="I207" s="115"/>
      <c r="J207" s="48" t="s">
        <v>22</v>
      </c>
      <c r="K207" s="52" t="s">
        <v>43</v>
      </c>
    </row>
    <row r="208" spans="1:14" x14ac:dyDescent="0.25">
      <c r="A208" s="47" t="s">
        <v>13</v>
      </c>
      <c r="B208" s="109" t="s">
        <v>14</v>
      </c>
      <c r="C208" s="109"/>
      <c r="D208" s="109"/>
      <c r="E208" s="109"/>
      <c r="F208" s="49" t="s">
        <v>20</v>
      </c>
      <c r="G208" s="49"/>
      <c r="H208" s="49" t="s">
        <v>168</v>
      </c>
      <c r="I208" s="49"/>
      <c r="J208" s="49" t="s">
        <v>167</v>
      </c>
      <c r="K208" s="49" t="s">
        <v>15</v>
      </c>
    </row>
    <row r="209" spans="1:15" x14ac:dyDescent="0.25">
      <c r="A209" s="111"/>
      <c r="B209" s="111" t="s">
        <v>34</v>
      </c>
      <c r="C209" s="111"/>
      <c r="D209" s="111"/>
      <c r="E209" s="111"/>
      <c r="F209" s="42">
        <v>1</v>
      </c>
      <c r="G209" s="42"/>
      <c r="H209" s="42">
        <v>1.2</v>
      </c>
      <c r="I209" s="42"/>
      <c r="J209" s="42">
        <f>SUM(K156:K172)</f>
        <v>18.24465</v>
      </c>
      <c r="K209" s="42">
        <f>+PRODUCT(F209:J209)</f>
        <v>21.89358</v>
      </c>
    </row>
    <row r="210" spans="1:15" x14ac:dyDescent="0.25">
      <c r="A210" s="111"/>
      <c r="B210" s="116" t="s">
        <v>35</v>
      </c>
      <c r="C210" s="117"/>
      <c r="D210" s="117"/>
      <c r="E210" s="118"/>
      <c r="F210" s="42">
        <v>1</v>
      </c>
      <c r="G210" s="42"/>
      <c r="H210" s="42">
        <v>1.2</v>
      </c>
      <c r="I210" s="42"/>
      <c r="J210" s="42">
        <f>K173</f>
        <v>4.5075000000000003</v>
      </c>
      <c r="K210" s="42">
        <f t="shared" ref="K210:K212" si="29">+PRODUCT(F210:J210)</f>
        <v>5.4089999999999998</v>
      </c>
    </row>
    <row r="211" spans="1:15" x14ac:dyDescent="0.25">
      <c r="A211" s="111"/>
      <c r="B211" s="116" t="s">
        <v>36</v>
      </c>
      <c r="C211" s="117"/>
      <c r="D211" s="117"/>
      <c r="E211" s="118"/>
      <c r="F211" s="42">
        <v>1</v>
      </c>
      <c r="G211" s="42"/>
      <c r="H211" s="42">
        <v>1.2</v>
      </c>
      <c r="I211" s="42"/>
      <c r="J211" s="42">
        <f>SUM(K174:K176)</f>
        <v>6.4957499999999992</v>
      </c>
      <c r="K211" s="42">
        <f t="shared" si="29"/>
        <v>7.7948999999999984</v>
      </c>
    </row>
    <row r="212" spans="1:15" x14ac:dyDescent="0.25">
      <c r="A212" s="111"/>
      <c r="B212" s="111" t="s">
        <v>37</v>
      </c>
      <c r="C212" s="111"/>
      <c r="D212" s="111"/>
      <c r="E212" s="111"/>
      <c r="F212" s="42">
        <v>1</v>
      </c>
      <c r="G212" s="42"/>
      <c r="H212" s="42">
        <v>1.2</v>
      </c>
      <c r="I212" s="42"/>
      <c r="J212" s="42">
        <f>SUM(K177:K204)</f>
        <v>26.43</v>
      </c>
      <c r="K212" s="42">
        <f t="shared" si="29"/>
        <v>31.715999999999998</v>
      </c>
    </row>
    <row r="213" spans="1:15" x14ac:dyDescent="0.25">
      <c r="G213" s="100" t="str">
        <f>+CONCATENATE("Metrado Total :",K207)</f>
        <v>Metrado Total :m3</v>
      </c>
      <c r="H213" s="101"/>
      <c r="I213" s="102"/>
      <c r="J213" s="50"/>
      <c r="K213" s="47">
        <f>+SUM(K209:K212)</f>
        <v>66.813479999999998</v>
      </c>
    </row>
    <row r="214" spans="1:15" ht="15.75" thickBot="1" x14ac:dyDescent="0.3"/>
    <row r="215" spans="1:15" ht="15.75" thickBot="1" x14ac:dyDescent="0.3">
      <c r="A215" s="13" t="s">
        <v>192</v>
      </c>
      <c r="B215" s="103" t="s">
        <v>52</v>
      </c>
      <c r="C215" s="104"/>
      <c r="D215" s="104"/>
      <c r="E215" s="104"/>
      <c r="F215" s="104"/>
      <c r="G215" s="104"/>
      <c r="H215" s="104"/>
      <c r="I215" s="104"/>
      <c r="J215" s="104"/>
      <c r="K215" s="105"/>
    </row>
    <row r="216" spans="1:15" x14ac:dyDescent="0.25">
      <c r="A216" s="53" t="s">
        <v>67</v>
      </c>
      <c r="B216" s="113" t="s">
        <v>55</v>
      </c>
      <c r="C216" s="114"/>
      <c r="D216" s="114"/>
      <c r="E216" s="114"/>
      <c r="F216" s="114"/>
      <c r="G216" s="114"/>
      <c r="H216" s="114"/>
      <c r="I216" s="115"/>
      <c r="J216" s="48" t="s">
        <v>22</v>
      </c>
      <c r="K216" s="52" t="s">
        <v>58</v>
      </c>
      <c r="N216" s="68"/>
      <c r="O216" s="69"/>
    </row>
    <row r="217" spans="1:15" x14ac:dyDescent="0.25">
      <c r="A217" s="47" t="s">
        <v>13</v>
      </c>
      <c r="B217" s="109" t="s">
        <v>14</v>
      </c>
      <c r="C217" s="109"/>
      <c r="D217" s="109"/>
      <c r="E217" s="109"/>
      <c r="F217" s="49" t="s">
        <v>177</v>
      </c>
      <c r="G217" s="49" t="s">
        <v>169</v>
      </c>
      <c r="H217" s="49" t="s">
        <v>178</v>
      </c>
      <c r="I217" s="49" t="s">
        <v>179</v>
      </c>
      <c r="J217" s="49" t="s">
        <v>180</v>
      </c>
      <c r="K217" s="49" t="s">
        <v>15</v>
      </c>
      <c r="M217" s="132"/>
      <c r="N217" s="133"/>
    </row>
    <row r="218" spans="1:15" x14ac:dyDescent="0.25">
      <c r="A218" s="129"/>
      <c r="B218" s="116" t="s">
        <v>34</v>
      </c>
      <c r="C218" s="117"/>
      <c r="D218" s="117"/>
      <c r="E218" s="59" t="s">
        <v>181</v>
      </c>
      <c r="F218" s="55">
        <f>F219/M218</f>
        <v>275.84999999999997</v>
      </c>
      <c r="G218" s="43" t="s">
        <v>165</v>
      </c>
      <c r="H218" s="76">
        <v>0.67</v>
      </c>
      <c r="I218" s="75">
        <f>F218*H218</f>
        <v>184.81949999999998</v>
      </c>
      <c r="J218" s="90">
        <v>0.59</v>
      </c>
      <c r="K218" s="76">
        <f>I218*J218</f>
        <v>109.04350499999998</v>
      </c>
      <c r="M218" s="68">
        <v>0.2</v>
      </c>
      <c r="N218" s="68">
        <v>0.67</v>
      </c>
    </row>
    <row r="219" spans="1:15" x14ac:dyDescent="0.25">
      <c r="A219" s="130"/>
      <c r="B219" s="119"/>
      <c r="C219" s="120"/>
      <c r="D219" s="120"/>
      <c r="E219" s="59" t="s">
        <v>182</v>
      </c>
      <c r="F219" s="55">
        <f>N172</f>
        <v>55.17</v>
      </c>
      <c r="G219" s="43" t="s">
        <v>165</v>
      </c>
      <c r="H219" s="76">
        <v>3</v>
      </c>
      <c r="I219" s="75">
        <f>F219*H219</f>
        <v>165.51</v>
      </c>
      <c r="J219" s="90">
        <v>0.59</v>
      </c>
      <c r="K219" s="76">
        <f t="shared" ref="K219:K229" si="30">I219*J219</f>
        <v>97.650899999999993</v>
      </c>
      <c r="N219" s="68"/>
    </row>
    <row r="220" spans="1:15" x14ac:dyDescent="0.25">
      <c r="A220" s="130"/>
      <c r="B220" s="119"/>
      <c r="C220" s="120"/>
      <c r="D220" s="120"/>
      <c r="E220" s="59" t="s">
        <v>181</v>
      </c>
      <c r="F220" s="55">
        <f>F221/M220</f>
        <v>980.34999999999991</v>
      </c>
      <c r="G220" s="43" t="s">
        <v>166</v>
      </c>
      <c r="H220" s="76">
        <v>0.51</v>
      </c>
      <c r="I220" s="75">
        <f t="shared" ref="I220:I229" si="31">F220*H220</f>
        <v>499.97849999999994</v>
      </c>
      <c r="J220" s="90">
        <v>0.59</v>
      </c>
      <c r="K220" s="76">
        <f t="shared" si="30"/>
        <v>294.98731499999997</v>
      </c>
      <c r="M220" s="68">
        <v>0.2</v>
      </c>
      <c r="N220" s="68"/>
    </row>
    <row r="221" spans="1:15" x14ac:dyDescent="0.25">
      <c r="A221" s="130"/>
      <c r="B221" s="122"/>
      <c r="C221" s="123"/>
      <c r="D221" s="123"/>
      <c r="E221" s="59" t="s">
        <v>182</v>
      </c>
      <c r="F221" s="55">
        <f>M172</f>
        <v>196.07</v>
      </c>
      <c r="G221" s="43" t="s">
        <v>166</v>
      </c>
      <c r="H221" s="76">
        <v>3</v>
      </c>
      <c r="I221" s="75">
        <f t="shared" si="31"/>
        <v>588.21</v>
      </c>
      <c r="J221" s="90">
        <v>0.59</v>
      </c>
      <c r="K221" s="76">
        <f t="shared" si="30"/>
        <v>347.04390000000001</v>
      </c>
      <c r="N221" s="68">
        <v>0.51</v>
      </c>
    </row>
    <row r="222" spans="1:15" x14ac:dyDescent="0.25">
      <c r="A222" s="130"/>
      <c r="B222" s="112" t="s">
        <v>35</v>
      </c>
      <c r="C222" s="112"/>
      <c r="D222" s="112"/>
      <c r="E222" s="59" t="s">
        <v>181</v>
      </c>
      <c r="F222" s="55">
        <f>F223/M222</f>
        <v>601</v>
      </c>
      <c r="G222" s="43" t="s">
        <v>165</v>
      </c>
      <c r="H222" s="76">
        <v>0.67</v>
      </c>
      <c r="I222" s="75">
        <f t="shared" si="31"/>
        <v>402.67</v>
      </c>
      <c r="J222" s="90">
        <v>0.59</v>
      </c>
      <c r="K222" s="76">
        <f t="shared" si="30"/>
        <v>237.5753</v>
      </c>
      <c r="M222" s="68">
        <v>0.2</v>
      </c>
      <c r="N222" s="68">
        <v>0.67</v>
      </c>
    </row>
    <row r="223" spans="1:15" x14ac:dyDescent="0.25">
      <c r="A223" s="130"/>
      <c r="B223" s="112"/>
      <c r="C223" s="112"/>
      <c r="D223" s="112"/>
      <c r="E223" s="59" t="s">
        <v>182</v>
      </c>
      <c r="F223" s="42">
        <f>N173</f>
        <v>120.2</v>
      </c>
      <c r="G223" s="43" t="s">
        <v>165</v>
      </c>
      <c r="H223" s="76">
        <v>3</v>
      </c>
      <c r="I223" s="75">
        <f t="shared" si="31"/>
        <v>360.6</v>
      </c>
      <c r="J223" s="90">
        <v>0.59</v>
      </c>
      <c r="K223" s="76">
        <f t="shared" si="30"/>
        <v>212.75399999999999</v>
      </c>
      <c r="N223" s="68"/>
    </row>
    <row r="224" spans="1:15" x14ac:dyDescent="0.25">
      <c r="A224" s="130"/>
      <c r="B224" s="116" t="s">
        <v>36</v>
      </c>
      <c r="C224" s="117"/>
      <c r="D224" s="117"/>
      <c r="E224" s="59" t="s">
        <v>181</v>
      </c>
      <c r="F224" s="55">
        <f>F225/M224</f>
        <v>866.09999999999991</v>
      </c>
      <c r="G224" s="43" t="s">
        <v>165</v>
      </c>
      <c r="H224" s="76">
        <v>0.67</v>
      </c>
      <c r="I224" s="75">
        <f t="shared" si="31"/>
        <v>580.28699999999992</v>
      </c>
      <c r="J224" s="90">
        <v>0.59</v>
      </c>
      <c r="K224" s="76">
        <f t="shared" si="30"/>
        <v>342.36932999999993</v>
      </c>
      <c r="M224" s="68">
        <v>0.2</v>
      </c>
      <c r="N224" s="68"/>
    </row>
    <row r="225" spans="1:14" x14ac:dyDescent="0.25">
      <c r="A225" s="130"/>
      <c r="B225" s="119"/>
      <c r="C225" s="120"/>
      <c r="D225" s="120"/>
      <c r="E225" s="59" t="s">
        <v>182</v>
      </c>
      <c r="F225" s="42">
        <f>N177</f>
        <v>173.22</v>
      </c>
      <c r="G225" s="43" t="s">
        <v>165</v>
      </c>
      <c r="H225" s="76">
        <v>3</v>
      </c>
      <c r="I225" s="75">
        <f t="shared" si="31"/>
        <v>519.66</v>
      </c>
      <c r="J225" s="90">
        <v>0.59</v>
      </c>
      <c r="K225" s="76">
        <f t="shared" si="30"/>
        <v>306.59939999999995</v>
      </c>
      <c r="N225" s="68"/>
    </row>
    <row r="226" spans="1:14" x14ac:dyDescent="0.25">
      <c r="A226" s="130"/>
      <c r="B226" s="116" t="s">
        <v>37</v>
      </c>
      <c r="C226" s="117"/>
      <c r="D226" s="118"/>
      <c r="E226" s="59" t="s">
        <v>181</v>
      </c>
      <c r="F226" s="55">
        <f>F227/M226</f>
        <v>513.84999999999991</v>
      </c>
      <c r="G226" s="43" t="s">
        <v>165</v>
      </c>
      <c r="H226" s="76">
        <v>0.67</v>
      </c>
      <c r="I226" s="75">
        <f t="shared" si="31"/>
        <v>344.27949999999998</v>
      </c>
      <c r="J226" s="90">
        <v>0.59</v>
      </c>
      <c r="K226" s="76">
        <f t="shared" si="30"/>
        <v>203.12490499999998</v>
      </c>
      <c r="M226" s="68">
        <v>0.2</v>
      </c>
      <c r="N226" s="68"/>
    </row>
    <row r="227" spans="1:14" x14ac:dyDescent="0.25">
      <c r="A227" s="130"/>
      <c r="B227" s="119"/>
      <c r="C227" s="120"/>
      <c r="D227" s="121"/>
      <c r="E227" s="59" t="s">
        <v>182</v>
      </c>
      <c r="F227" s="42">
        <f>N196</f>
        <v>102.77</v>
      </c>
      <c r="G227" s="43" t="s">
        <v>165</v>
      </c>
      <c r="H227" s="76">
        <v>3</v>
      </c>
      <c r="I227" s="75">
        <f t="shared" si="31"/>
        <v>308.31</v>
      </c>
      <c r="J227" s="90">
        <v>0.59</v>
      </c>
      <c r="K227" s="76">
        <f t="shared" si="30"/>
        <v>181.90289999999999</v>
      </c>
      <c r="N227" s="68">
        <v>0.67</v>
      </c>
    </row>
    <row r="228" spans="1:14" x14ac:dyDescent="0.25">
      <c r="A228" s="130"/>
      <c r="B228" s="119"/>
      <c r="C228" s="120"/>
      <c r="D228" s="121"/>
      <c r="E228" s="59" t="s">
        <v>181</v>
      </c>
      <c r="F228" s="55">
        <f>F229/M228</f>
        <v>1525.5</v>
      </c>
      <c r="G228" s="43" t="s">
        <v>166</v>
      </c>
      <c r="H228" s="76">
        <v>0.67</v>
      </c>
      <c r="I228" s="75">
        <f t="shared" si="31"/>
        <v>1022.085</v>
      </c>
      <c r="J228" s="90">
        <v>0.59</v>
      </c>
      <c r="K228" s="76">
        <f t="shared" si="30"/>
        <v>603.03014999999994</v>
      </c>
      <c r="M228" s="68">
        <v>0.2</v>
      </c>
      <c r="N228" s="68">
        <v>0.67</v>
      </c>
    </row>
    <row r="229" spans="1:14" x14ac:dyDescent="0.25">
      <c r="A229" s="131"/>
      <c r="B229" s="122"/>
      <c r="C229" s="123"/>
      <c r="D229" s="124"/>
      <c r="E229" s="59" t="s">
        <v>182</v>
      </c>
      <c r="F229" s="42">
        <f>N204</f>
        <v>305.10000000000002</v>
      </c>
      <c r="G229" s="43" t="s">
        <v>166</v>
      </c>
      <c r="H229" s="76">
        <v>3</v>
      </c>
      <c r="I229" s="75">
        <f t="shared" si="31"/>
        <v>915.30000000000007</v>
      </c>
      <c r="J229" s="90">
        <v>0.59</v>
      </c>
      <c r="K229" s="76">
        <f t="shared" si="30"/>
        <v>540.02700000000004</v>
      </c>
      <c r="M229" s="68">
        <v>0.2</v>
      </c>
      <c r="N229" s="68">
        <v>0.51</v>
      </c>
    </row>
    <row r="230" spans="1:14" x14ac:dyDescent="0.25">
      <c r="G230" s="100" t="str">
        <f>+CONCATENATE("Metrado Total :",K216)</f>
        <v>Metrado Total :kg</v>
      </c>
      <c r="H230" s="101"/>
      <c r="I230" s="102"/>
      <c r="K230" s="54">
        <f>+SUM(K218:K229)</f>
        <v>3476.1086049999999</v>
      </c>
      <c r="M230" s="68">
        <f>K230/J229</f>
        <v>5891.7094999999999</v>
      </c>
    </row>
    <row r="232" spans="1:14" x14ac:dyDescent="0.25">
      <c r="A232" s="53" t="s">
        <v>70</v>
      </c>
      <c r="B232" s="113" t="s">
        <v>60</v>
      </c>
      <c r="C232" s="114"/>
      <c r="D232" s="114"/>
      <c r="E232" s="114"/>
      <c r="F232" s="114"/>
      <c r="G232" s="114"/>
      <c r="H232" s="114"/>
      <c r="I232" s="115"/>
      <c r="J232" s="48" t="s">
        <v>22</v>
      </c>
      <c r="K232" s="52" t="s">
        <v>38</v>
      </c>
    </row>
    <row r="233" spans="1:14" x14ac:dyDescent="0.25">
      <c r="A233" s="47" t="s">
        <v>13</v>
      </c>
      <c r="B233" s="109" t="s">
        <v>14</v>
      </c>
      <c r="C233" s="109"/>
      <c r="D233" s="109"/>
      <c r="E233" s="109"/>
      <c r="F233" s="49" t="s">
        <v>20</v>
      </c>
      <c r="G233" s="49" t="s">
        <v>169</v>
      </c>
      <c r="H233" s="49" t="s">
        <v>18</v>
      </c>
      <c r="I233" s="49" t="s">
        <v>17</v>
      </c>
      <c r="J233" s="49" t="s">
        <v>16</v>
      </c>
      <c r="K233" s="49" t="s">
        <v>15</v>
      </c>
    </row>
    <row r="234" spans="1:14" x14ac:dyDescent="0.25">
      <c r="A234" s="129"/>
      <c r="B234" s="148" t="s">
        <v>34</v>
      </c>
      <c r="C234" s="149"/>
      <c r="D234" s="149"/>
      <c r="E234" s="150"/>
      <c r="F234" s="42">
        <v>2</v>
      </c>
      <c r="G234" s="43" t="s">
        <v>165</v>
      </c>
      <c r="H234" s="43">
        <f>N172</f>
        <v>55.17</v>
      </c>
      <c r="I234" s="43"/>
      <c r="J234" s="43">
        <v>0.4</v>
      </c>
      <c r="K234" s="42">
        <f t="shared" ref="K234:K239" si="32">+PRODUCT(F234:J234)</f>
        <v>44.136000000000003</v>
      </c>
    </row>
    <row r="235" spans="1:14" x14ac:dyDescent="0.25">
      <c r="A235" s="130"/>
      <c r="B235" s="151"/>
      <c r="C235" s="152"/>
      <c r="D235" s="152"/>
      <c r="E235" s="153"/>
      <c r="F235" s="42">
        <v>2</v>
      </c>
      <c r="G235" s="43" t="s">
        <v>166</v>
      </c>
      <c r="H235" s="43">
        <f>M172</f>
        <v>196.07</v>
      </c>
      <c r="I235" s="43"/>
      <c r="J235" s="43">
        <v>0.3</v>
      </c>
      <c r="K235" s="42">
        <f t="shared" si="32"/>
        <v>117.642</v>
      </c>
    </row>
    <row r="236" spans="1:14" x14ac:dyDescent="0.25">
      <c r="A236" s="130"/>
      <c r="B236" s="116" t="s">
        <v>35</v>
      </c>
      <c r="C236" s="117"/>
      <c r="D236" s="117"/>
      <c r="E236" s="118"/>
      <c r="F236" s="42">
        <v>2</v>
      </c>
      <c r="G236" s="43" t="s">
        <v>165</v>
      </c>
      <c r="H236" s="43">
        <f>N173</f>
        <v>120.2</v>
      </c>
      <c r="I236" s="49"/>
      <c r="J236" s="43">
        <v>0.4</v>
      </c>
      <c r="K236" s="42">
        <f t="shared" si="32"/>
        <v>96.160000000000011</v>
      </c>
    </row>
    <row r="237" spans="1:14" x14ac:dyDescent="0.25">
      <c r="A237" s="130"/>
      <c r="B237" s="116" t="s">
        <v>36</v>
      </c>
      <c r="C237" s="117"/>
      <c r="D237" s="117"/>
      <c r="E237" s="118"/>
      <c r="F237" s="42">
        <v>2</v>
      </c>
      <c r="G237" s="43" t="s">
        <v>165</v>
      </c>
      <c r="H237" s="43">
        <f>N177</f>
        <v>173.22</v>
      </c>
      <c r="I237" s="42"/>
      <c r="J237" s="43">
        <v>0.4</v>
      </c>
      <c r="K237" s="42">
        <f t="shared" si="32"/>
        <v>138.57599999999999</v>
      </c>
    </row>
    <row r="238" spans="1:14" x14ac:dyDescent="0.25">
      <c r="A238" s="130"/>
      <c r="B238" s="116" t="s">
        <v>37</v>
      </c>
      <c r="C238" s="117"/>
      <c r="D238" s="117"/>
      <c r="E238" s="118"/>
      <c r="F238" s="42">
        <v>2</v>
      </c>
      <c r="G238" s="43" t="s">
        <v>165</v>
      </c>
      <c r="H238" s="43">
        <f>N196</f>
        <v>102.77</v>
      </c>
      <c r="I238" s="42"/>
      <c r="J238" s="43">
        <v>0.4</v>
      </c>
      <c r="K238" s="42">
        <f t="shared" si="32"/>
        <v>82.216000000000008</v>
      </c>
    </row>
    <row r="239" spans="1:14" x14ac:dyDescent="0.25">
      <c r="A239" s="131"/>
      <c r="B239" s="122"/>
      <c r="C239" s="123"/>
      <c r="D239" s="123"/>
      <c r="E239" s="124"/>
      <c r="F239" s="42">
        <v>2</v>
      </c>
      <c r="G239" s="43" t="s">
        <v>166</v>
      </c>
      <c r="H239" s="43">
        <f>N204</f>
        <v>305.10000000000002</v>
      </c>
      <c r="I239" s="42"/>
      <c r="J239" s="43">
        <v>0.3</v>
      </c>
      <c r="K239" s="42">
        <f t="shared" si="32"/>
        <v>183.06</v>
      </c>
    </row>
    <row r="240" spans="1:14" x14ac:dyDescent="0.25">
      <c r="G240" s="100" t="str">
        <f>+CONCATENATE("Metrado Total :",K232)</f>
        <v>Metrado Total :m2</v>
      </c>
      <c r="H240" s="101"/>
      <c r="I240" s="102"/>
      <c r="K240" s="47">
        <f>+SUM(K234:K239)</f>
        <v>661.79</v>
      </c>
    </row>
    <row r="242" spans="1:11" x14ac:dyDescent="0.25">
      <c r="A242" s="53" t="s">
        <v>71</v>
      </c>
      <c r="B242" s="113" t="s">
        <v>73</v>
      </c>
      <c r="C242" s="114"/>
      <c r="D242" s="114"/>
      <c r="E242" s="114"/>
      <c r="F242" s="114"/>
      <c r="G242" s="114"/>
      <c r="H242" s="114"/>
      <c r="I242" s="115"/>
      <c r="J242" s="48" t="s">
        <v>22</v>
      </c>
      <c r="K242" s="52" t="s">
        <v>43</v>
      </c>
    </row>
    <row r="243" spans="1:11" x14ac:dyDescent="0.25">
      <c r="A243" s="47" t="s">
        <v>13</v>
      </c>
      <c r="B243" s="109" t="s">
        <v>14</v>
      </c>
      <c r="C243" s="109"/>
      <c r="D243" s="109"/>
      <c r="E243" s="109"/>
      <c r="F243" s="49" t="s">
        <v>20</v>
      </c>
      <c r="G243" s="49" t="s">
        <v>169</v>
      </c>
      <c r="H243" s="49" t="s">
        <v>18</v>
      </c>
      <c r="I243" s="49" t="s">
        <v>17</v>
      </c>
      <c r="J243" s="49" t="s">
        <v>16</v>
      </c>
      <c r="K243" s="49" t="s">
        <v>15</v>
      </c>
    </row>
    <row r="244" spans="1:11" x14ac:dyDescent="0.25">
      <c r="A244" s="180"/>
      <c r="B244" s="142" t="s">
        <v>34</v>
      </c>
      <c r="C244" s="143"/>
      <c r="D244" s="143"/>
      <c r="E244" s="144"/>
      <c r="F244" s="42">
        <v>1</v>
      </c>
      <c r="G244" s="75" t="s">
        <v>165</v>
      </c>
      <c r="H244" s="89">
        <f>H234</f>
        <v>55.17</v>
      </c>
      <c r="I244" s="42">
        <v>0.15</v>
      </c>
      <c r="J244" s="89">
        <v>0.75</v>
      </c>
      <c r="K244" s="42">
        <f t="shared" ref="K244:K249" si="33">+PRODUCT(F244:J244)</f>
        <v>6.2066249999999989</v>
      </c>
    </row>
    <row r="245" spans="1:11" x14ac:dyDescent="0.25">
      <c r="A245" s="181"/>
      <c r="B245" s="145"/>
      <c r="C245" s="146"/>
      <c r="D245" s="146"/>
      <c r="E245" s="147"/>
      <c r="F245" s="42">
        <v>1</v>
      </c>
      <c r="G245" s="75" t="s">
        <v>166</v>
      </c>
      <c r="H245" s="89">
        <f t="shared" ref="H245:H249" si="34">H235</f>
        <v>196.07</v>
      </c>
      <c r="I245" s="42">
        <v>0.15</v>
      </c>
      <c r="J245" s="89">
        <v>0.65</v>
      </c>
      <c r="K245" s="42">
        <f t="shared" si="33"/>
        <v>19.116824999999999</v>
      </c>
    </row>
    <row r="246" spans="1:11" x14ac:dyDescent="0.25">
      <c r="A246" s="181"/>
      <c r="B246" s="116" t="s">
        <v>35</v>
      </c>
      <c r="C246" s="117"/>
      <c r="D246" s="117"/>
      <c r="E246" s="118"/>
      <c r="F246" s="42">
        <v>1</v>
      </c>
      <c r="G246" s="75" t="s">
        <v>165</v>
      </c>
      <c r="H246" s="89">
        <f t="shared" si="34"/>
        <v>120.2</v>
      </c>
      <c r="I246" s="42">
        <v>0.15</v>
      </c>
      <c r="J246" s="89">
        <v>0.75</v>
      </c>
      <c r="K246" s="42">
        <f t="shared" si="33"/>
        <v>13.522500000000001</v>
      </c>
    </row>
    <row r="247" spans="1:11" x14ac:dyDescent="0.25">
      <c r="A247" s="181"/>
      <c r="B247" s="112" t="s">
        <v>36</v>
      </c>
      <c r="C247" s="112"/>
      <c r="D247" s="112"/>
      <c r="E247" s="112"/>
      <c r="F247" s="42">
        <v>1</v>
      </c>
      <c r="G247" s="75" t="s">
        <v>165</v>
      </c>
      <c r="H247" s="89">
        <f t="shared" si="34"/>
        <v>173.22</v>
      </c>
      <c r="I247" s="42">
        <v>0.15</v>
      </c>
      <c r="J247" s="89">
        <v>0.75</v>
      </c>
      <c r="K247" s="42">
        <f t="shared" si="33"/>
        <v>19.48725</v>
      </c>
    </row>
    <row r="248" spans="1:11" x14ac:dyDescent="0.25">
      <c r="A248" s="181"/>
      <c r="B248" s="112" t="s">
        <v>37</v>
      </c>
      <c r="C248" s="112"/>
      <c r="D248" s="112"/>
      <c r="E248" s="112"/>
      <c r="F248" s="42">
        <v>1</v>
      </c>
      <c r="G248" s="75" t="s">
        <v>165</v>
      </c>
      <c r="H248" s="89">
        <f t="shared" si="34"/>
        <v>102.77</v>
      </c>
      <c r="I248" s="42">
        <v>0.15</v>
      </c>
      <c r="J248" s="89">
        <v>0.75</v>
      </c>
      <c r="K248" s="42">
        <f t="shared" si="33"/>
        <v>11.561624999999999</v>
      </c>
    </row>
    <row r="249" spans="1:11" x14ac:dyDescent="0.25">
      <c r="A249" s="182"/>
      <c r="B249" s="112"/>
      <c r="C249" s="112"/>
      <c r="D249" s="112"/>
      <c r="E249" s="112"/>
      <c r="F249" s="42">
        <v>1</v>
      </c>
      <c r="G249" s="75" t="s">
        <v>166</v>
      </c>
      <c r="H249" s="89">
        <f t="shared" si="34"/>
        <v>305.10000000000002</v>
      </c>
      <c r="I249" s="42">
        <v>0.15</v>
      </c>
      <c r="J249" s="89">
        <v>0.65</v>
      </c>
      <c r="K249" s="42">
        <f t="shared" si="33"/>
        <v>29.747250000000001</v>
      </c>
    </row>
    <row r="250" spans="1:11" x14ac:dyDescent="0.25">
      <c r="G250" s="177" t="str">
        <f>+CONCATENATE("Metrado Total :",K242)</f>
        <v>Metrado Total :m3</v>
      </c>
      <c r="H250" s="178"/>
      <c r="I250" s="179"/>
      <c r="K250" s="54">
        <f>+SUM(K244:K249)</f>
        <v>99.642075000000006</v>
      </c>
    </row>
    <row r="252" spans="1:11" x14ac:dyDescent="0.25">
      <c r="A252" s="53" t="s">
        <v>74</v>
      </c>
      <c r="B252" s="113" t="s">
        <v>62</v>
      </c>
      <c r="C252" s="114"/>
      <c r="D252" s="114"/>
      <c r="E252" s="114"/>
      <c r="F252" s="114"/>
      <c r="G252" s="114"/>
      <c r="H252" s="114"/>
      <c r="I252" s="115"/>
      <c r="J252" s="48" t="s">
        <v>22</v>
      </c>
      <c r="K252" s="52" t="s">
        <v>38</v>
      </c>
    </row>
    <row r="253" spans="1:11" x14ac:dyDescent="0.25">
      <c r="A253" s="47" t="s">
        <v>13</v>
      </c>
      <c r="B253" s="109" t="s">
        <v>14</v>
      </c>
      <c r="C253" s="109"/>
      <c r="D253" s="109"/>
      <c r="E253" s="109"/>
      <c r="F253" s="49" t="s">
        <v>20</v>
      </c>
      <c r="G253" s="49" t="s">
        <v>19</v>
      </c>
      <c r="H253" s="49" t="s">
        <v>18</v>
      </c>
      <c r="I253" s="49" t="s">
        <v>17</v>
      </c>
      <c r="J253" s="49" t="s">
        <v>16</v>
      </c>
      <c r="K253" s="49" t="s">
        <v>15</v>
      </c>
    </row>
    <row r="254" spans="1:11" x14ac:dyDescent="0.25">
      <c r="A254" s="129"/>
      <c r="B254" s="142" t="s">
        <v>34</v>
      </c>
      <c r="C254" s="143"/>
      <c r="D254" s="143"/>
      <c r="E254" s="144"/>
      <c r="F254" s="42">
        <v>1</v>
      </c>
      <c r="G254" s="75" t="s">
        <v>165</v>
      </c>
      <c r="H254" s="89">
        <f>H244</f>
        <v>55.17</v>
      </c>
      <c r="I254" s="42">
        <v>0.15</v>
      </c>
      <c r="J254" s="89">
        <v>0.4</v>
      </c>
      <c r="K254" s="42">
        <f t="shared" ref="K254:K259" si="35">+PRODUCT(F254:J254)</f>
        <v>3.3102</v>
      </c>
    </row>
    <row r="255" spans="1:11" x14ac:dyDescent="0.25">
      <c r="A255" s="130"/>
      <c r="B255" s="145"/>
      <c r="C255" s="146"/>
      <c r="D255" s="146"/>
      <c r="E255" s="147"/>
      <c r="F255" s="42">
        <v>1</v>
      </c>
      <c r="G255" s="75" t="s">
        <v>166</v>
      </c>
      <c r="H255" s="89">
        <f t="shared" ref="H255:H259" si="36">H245</f>
        <v>196.07</v>
      </c>
      <c r="I255" s="42">
        <v>0.15</v>
      </c>
      <c r="J255" s="89">
        <v>0.4</v>
      </c>
      <c r="K255" s="42">
        <f t="shared" si="35"/>
        <v>11.764200000000001</v>
      </c>
    </row>
    <row r="256" spans="1:11" x14ac:dyDescent="0.25">
      <c r="A256" s="130"/>
      <c r="B256" s="116" t="s">
        <v>35</v>
      </c>
      <c r="C256" s="117"/>
      <c r="D256" s="117"/>
      <c r="E256" s="118"/>
      <c r="F256" s="42">
        <v>1</v>
      </c>
      <c r="G256" s="75" t="s">
        <v>165</v>
      </c>
      <c r="H256" s="89">
        <f t="shared" si="36"/>
        <v>120.2</v>
      </c>
      <c r="I256" s="42">
        <v>0.15</v>
      </c>
      <c r="J256" s="89">
        <v>0.4</v>
      </c>
      <c r="K256" s="42">
        <f t="shared" si="35"/>
        <v>7.2120000000000006</v>
      </c>
    </row>
    <row r="257" spans="1:11" x14ac:dyDescent="0.25">
      <c r="A257" s="130"/>
      <c r="B257" s="112" t="s">
        <v>36</v>
      </c>
      <c r="C257" s="112"/>
      <c r="D257" s="112"/>
      <c r="E257" s="112"/>
      <c r="F257" s="42">
        <v>1</v>
      </c>
      <c r="G257" s="75" t="s">
        <v>165</v>
      </c>
      <c r="H257" s="89">
        <f t="shared" si="36"/>
        <v>173.22</v>
      </c>
      <c r="I257" s="42">
        <v>0.15</v>
      </c>
      <c r="J257" s="89">
        <v>0.4</v>
      </c>
      <c r="K257" s="42">
        <f t="shared" si="35"/>
        <v>10.3932</v>
      </c>
    </row>
    <row r="258" spans="1:11" x14ac:dyDescent="0.25">
      <c r="A258" s="130"/>
      <c r="B258" s="112" t="s">
        <v>37</v>
      </c>
      <c r="C258" s="112"/>
      <c r="D258" s="112"/>
      <c r="E258" s="112"/>
      <c r="F258" s="42">
        <v>1</v>
      </c>
      <c r="G258" s="75" t="s">
        <v>165</v>
      </c>
      <c r="H258" s="89">
        <f>H248</f>
        <v>102.77</v>
      </c>
      <c r="I258" s="42">
        <v>0.15</v>
      </c>
      <c r="J258" s="89">
        <v>0.4</v>
      </c>
      <c r="K258" s="42">
        <f t="shared" si="35"/>
        <v>6.1661999999999999</v>
      </c>
    </row>
    <row r="259" spans="1:11" x14ac:dyDescent="0.25">
      <c r="A259" s="131"/>
      <c r="B259" s="112"/>
      <c r="C259" s="112"/>
      <c r="D259" s="112"/>
      <c r="E259" s="112"/>
      <c r="F259" s="42">
        <v>1</v>
      </c>
      <c r="G259" s="75" t="s">
        <v>166</v>
      </c>
      <c r="H259" s="89">
        <f t="shared" si="36"/>
        <v>305.10000000000002</v>
      </c>
      <c r="I259" s="42">
        <v>0.15</v>
      </c>
      <c r="J259" s="89">
        <v>0.4</v>
      </c>
      <c r="K259" s="42">
        <f t="shared" si="35"/>
        <v>18.306000000000001</v>
      </c>
    </row>
    <row r="260" spans="1:11" x14ac:dyDescent="0.25">
      <c r="G260" s="100" t="str">
        <f>+CONCATENATE("Metrado Total :",K252)</f>
        <v>Metrado Total :m2</v>
      </c>
      <c r="H260" s="101"/>
      <c r="I260" s="102"/>
      <c r="K260" s="54">
        <f>+SUM(K254:K259)</f>
        <v>57.151799999999994</v>
      </c>
    </row>
    <row r="262" spans="1:11" x14ac:dyDescent="0.25">
      <c r="A262" s="53" t="s">
        <v>75</v>
      </c>
      <c r="B262" s="113" t="s">
        <v>84</v>
      </c>
      <c r="C262" s="114"/>
      <c r="D262" s="114"/>
      <c r="E262" s="114"/>
      <c r="F262" s="114"/>
      <c r="G262" s="114"/>
      <c r="H262" s="114"/>
      <c r="I262" s="115"/>
      <c r="J262" s="48" t="s">
        <v>22</v>
      </c>
      <c r="K262" s="52" t="s">
        <v>85</v>
      </c>
    </row>
    <row r="263" spans="1:11" x14ac:dyDescent="0.25">
      <c r="A263" s="47" t="s">
        <v>13</v>
      </c>
      <c r="B263" s="109" t="s">
        <v>14</v>
      </c>
      <c r="C263" s="109"/>
      <c r="D263" s="109"/>
      <c r="E263" s="109"/>
      <c r="F263" s="49" t="s">
        <v>20</v>
      </c>
      <c r="G263" s="49" t="s">
        <v>19</v>
      </c>
      <c r="H263" s="49" t="s">
        <v>18</v>
      </c>
      <c r="I263" s="49" t="s">
        <v>17</v>
      </c>
      <c r="J263" s="49" t="s">
        <v>16</v>
      </c>
      <c r="K263" s="49" t="s">
        <v>15</v>
      </c>
    </row>
    <row r="264" spans="1:11" x14ac:dyDescent="0.25">
      <c r="A264" s="111"/>
      <c r="B264" s="111" t="s">
        <v>34</v>
      </c>
      <c r="C264" s="111"/>
      <c r="D264" s="111"/>
      <c r="E264" s="111"/>
      <c r="F264" s="42">
        <v>1</v>
      </c>
      <c r="G264" s="43" t="s">
        <v>170</v>
      </c>
      <c r="H264" s="42">
        <f>SUM(H254:H255)</f>
        <v>251.24</v>
      </c>
      <c r="I264" s="42"/>
      <c r="J264" s="42"/>
      <c r="K264" s="42">
        <f>H264/3*F264</f>
        <v>83.74666666666667</v>
      </c>
    </row>
    <row r="265" spans="1:11" x14ac:dyDescent="0.25">
      <c r="A265" s="111"/>
      <c r="B265" s="111" t="s">
        <v>35</v>
      </c>
      <c r="C265" s="111"/>
      <c r="D265" s="111"/>
      <c r="E265" s="111"/>
      <c r="F265" s="42">
        <v>1</v>
      </c>
      <c r="G265" s="43" t="s">
        <v>170</v>
      </c>
      <c r="H265" s="42">
        <f>H256</f>
        <v>120.2</v>
      </c>
      <c r="I265" s="42"/>
      <c r="J265" s="42"/>
      <c r="K265" s="42">
        <f t="shared" ref="K265:K267" si="37">H265/3*F265</f>
        <v>40.06666666666667</v>
      </c>
    </row>
    <row r="266" spans="1:11" x14ac:dyDescent="0.25">
      <c r="A266" s="111"/>
      <c r="B266" s="111" t="s">
        <v>36</v>
      </c>
      <c r="C266" s="111"/>
      <c r="D266" s="111"/>
      <c r="E266" s="111"/>
      <c r="F266" s="42">
        <v>1</v>
      </c>
      <c r="G266" s="43" t="s">
        <v>170</v>
      </c>
      <c r="H266" s="42">
        <f>H257</f>
        <v>173.22</v>
      </c>
      <c r="I266" s="42"/>
      <c r="J266" s="42"/>
      <c r="K266" s="42">
        <f t="shared" si="37"/>
        <v>57.74</v>
      </c>
    </row>
    <row r="267" spans="1:11" x14ac:dyDescent="0.25">
      <c r="A267" s="111"/>
      <c r="B267" s="111" t="s">
        <v>37</v>
      </c>
      <c r="C267" s="111"/>
      <c r="D267" s="111"/>
      <c r="E267" s="111"/>
      <c r="F267" s="42">
        <v>1</v>
      </c>
      <c r="G267" s="43" t="s">
        <v>170</v>
      </c>
      <c r="H267" s="42">
        <f>SUM(H258:H259)</f>
        <v>407.87</v>
      </c>
      <c r="I267" s="42"/>
      <c r="J267" s="42"/>
      <c r="K267" s="42">
        <f t="shared" si="37"/>
        <v>135.95666666666668</v>
      </c>
    </row>
    <row r="268" spans="1:11" x14ac:dyDescent="0.25">
      <c r="G268" s="100" t="str">
        <f>+CONCATENATE("Metrado Total :",K262)</f>
        <v>Metrado Total :m</v>
      </c>
      <c r="H268" s="101"/>
      <c r="I268" s="102"/>
      <c r="K268" s="54">
        <f>+SUM(K264:K267)</f>
        <v>317.51</v>
      </c>
    </row>
    <row r="269" spans="1:11" ht="15.75" thickBot="1" x14ac:dyDescent="0.3"/>
    <row r="270" spans="1:11" ht="15.75" thickBot="1" x14ac:dyDescent="0.3">
      <c r="A270" s="27">
        <v>5</v>
      </c>
      <c r="B270" s="103" t="s">
        <v>104</v>
      </c>
      <c r="C270" s="104"/>
      <c r="D270" s="104"/>
      <c r="E270" s="104"/>
      <c r="F270" s="104"/>
      <c r="G270" s="104"/>
      <c r="H270" s="104"/>
      <c r="I270" s="104"/>
      <c r="J270" s="104"/>
      <c r="K270" s="105"/>
    </row>
    <row r="271" spans="1:11" ht="15.75" thickBot="1" x14ac:dyDescent="0.3">
      <c r="A271" s="27">
        <v>5.01</v>
      </c>
      <c r="B271" s="103" t="s">
        <v>47</v>
      </c>
      <c r="C271" s="104"/>
      <c r="D271" s="104"/>
      <c r="E271" s="104"/>
      <c r="F271" s="104"/>
      <c r="G271" s="104"/>
      <c r="H271" s="104"/>
      <c r="I271" s="104"/>
      <c r="J271" s="104"/>
      <c r="K271" s="105"/>
    </row>
    <row r="272" spans="1:11" x14ac:dyDescent="0.25">
      <c r="A272" s="53" t="s">
        <v>193</v>
      </c>
      <c r="B272" s="106" t="s">
        <v>105</v>
      </c>
      <c r="C272" s="107"/>
      <c r="D272" s="107"/>
      <c r="E272" s="107"/>
      <c r="F272" s="107"/>
      <c r="G272" s="107"/>
      <c r="H272" s="107"/>
      <c r="I272" s="108"/>
      <c r="J272" s="48" t="s">
        <v>22</v>
      </c>
      <c r="K272" s="52" t="s">
        <v>43</v>
      </c>
    </row>
    <row r="273" spans="1:11" x14ac:dyDescent="0.25">
      <c r="A273" s="47" t="s">
        <v>13</v>
      </c>
      <c r="B273" s="109" t="s">
        <v>14</v>
      </c>
      <c r="C273" s="109"/>
      <c r="D273" s="109"/>
      <c r="E273" s="109"/>
      <c r="F273" s="49" t="s">
        <v>20</v>
      </c>
      <c r="G273" s="49" t="s">
        <v>19</v>
      </c>
      <c r="H273" s="49" t="s">
        <v>18</v>
      </c>
      <c r="I273" s="49" t="s">
        <v>17</v>
      </c>
      <c r="J273" s="49" t="s">
        <v>16</v>
      </c>
      <c r="K273" s="49" t="s">
        <v>15</v>
      </c>
    </row>
    <row r="274" spans="1:11" x14ac:dyDescent="0.25">
      <c r="A274" s="111"/>
      <c r="B274" s="111" t="s">
        <v>34</v>
      </c>
      <c r="C274" s="111"/>
      <c r="D274" s="111"/>
      <c r="E274" s="111"/>
      <c r="F274" s="42">
        <v>2</v>
      </c>
      <c r="G274" s="42">
        <v>30</v>
      </c>
      <c r="H274" s="42">
        <v>0.82</v>
      </c>
      <c r="I274" s="42">
        <v>0.35</v>
      </c>
      <c r="J274" s="42">
        <v>0.4</v>
      </c>
      <c r="K274" s="42">
        <f t="shared" ref="K274:K277" si="38">+PRODUCT(F274:J274)</f>
        <v>6.8879999999999999</v>
      </c>
    </row>
    <row r="275" spans="1:11" x14ac:dyDescent="0.25">
      <c r="A275" s="111"/>
      <c r="B275" s="111" t="s">
        <v>35</v>
      </c>
      <c r="C275" s="111"/>
      <c r="D275" s="111"/>
      <c r="E275" s="111"/>
      <c r="F275" s="42">
        <v>2</v>
      </c>
      <c r="G275" s="42">
        <v>8</v>
      </c>
      <c r="H275" s="42">
        <v>0.82</v>
      </c>
      <c r="I275" s="42">
        <v>0.35</v>
      </c>
      <c r="J275" s="42">
        <v>0.4</v>
      </c>
      <c r="K275" s="42">
        <f t="shared" si="38"/>
        <v>1.8368</v>
      </c>
    </row>
    <row r="276" spans="1:11" x14ac:dyDescent="0.25">
      <c r="A276" s="111"/>
      <c r="B276" s="111" t="s">
        <v>36</v>
      </c>
      <c r="C276" s="111"/>
      <c r="D276" s="111"/>
      <c r="E276" s="111"/>
      <c r="F276" s="42">
        <v>2</v>
      </c>
      <c r="G276" s="42">
        <v>12</v>
      </c>
      <c r="H276" s="42">
        <v>0.82</v>
      </c>
      <c r="I276" s="42">
        <v>0.35</v>
      </c>
      <c r="J276" s="42">
        <v>0.4</v>
      </c>
      <c r="K276" s="42">
        <f t="shared" si="38"/>
        <v>2.7552000000000003</v>
      </c>
    </row>
    <row r="277" spans="1:11" x14ac:dyDescent="0.25">
      <c r="A277" s="111"/>
      <c r="B277" s="111" t="s">
        <v>37</v>
      </c>
      <c r="C277" s="111"/>
      <c r="D277" s="111"/>
      <c r="E277" s="111"/>
      <c r="F277" s="42">
        <v>2</v>
      </c>
      <c r="G277" s="42">
        <v>24</v>
      </c>
      <c r="H277" s="42">
        <v>0.82</v>
      </c>
      <c r="I277" s="42">
        <v>0.35</v>
      </c>
      <c r="J277" s="42">
        <v>0.4</v>
      </c>
      <c r="K277" s="42">
        <f t="shared" si="38"/>
        <v>5.5104000000000006</v>
      </c>
    </row>
    <row r="278" spans="1:11" x14ac:dyDescent="0.25">
      <c r="G278" s="100" t="str">
        <f>+CONCATENATE("Metrado Total :",K272)</f>
        <v>Metrado Total :m3</v>
      </c>
      <c r="H278" s="101"/>
      <c r="I278" s="102"/>
      <c r="K278" s="54">
        <f>+SUM(K274:K277)</f>
        <v>16.990400000000001</v>
      </c>
    </row>
    <row r="280" spans="1:11" x14ac:dyDescent="0.25">
      <c r="A280" s="53" t="s">
        <v>194</v>
      </c>
      <c r="B280" s="113" t="s">
        <v>106</v>
      </c>
      <c r="C280" s="114"/>
      <c r="D280" s="114"/>
      <c r="E280" s="114"/>
      <c r="F280" s="114"/>
      <c r="G280" s="114"/>
      <c r="H280" s="114"/>
      <c r="I280" s="115"/>
      <c r="J280" s="48" t="s">
        <v>22</v>
      </c>
      <c r="K280" s="52" t="s">
        <v>38</v>
      </c>
    </row>
    <row r="281" spans="1:11" x14ac:dyDescent="0.25">
      <c r="A281" s="47" t="s">
        <v>13</v>
      </c>
      <c r="B281" s="109" t="s">
        <v>14</v>
      </c>
      <c r="C281" s="109"/>
      <c r="D281" s="109"/>
      <c r="E281" s="109"/>
      <c r="F281" s="49" t="s">
        <v>20</v>
      </c>
      <c r="G281" s="49" t="s">
        <v>19</v>
      </c>
      <c r="H281" s="49" t="s">
        <v>18</v>
      </c>
      <c r="I281" s="49" t="s">
        <v>17</v>
      </c>
      <c r="J281" s="49" t="s">
        <v>16</v>
      </c>
      <c r="K281" s="49" t="s">
        <v>15</v>
      </c>
    </row>
    <row r="282" spans="1:11" x14ac:dyDescent="0.25">
      <c r="A282" s="111"/>
      <c r="B282" s="111" t="s">
        <v>34</v>
      </c>
      <c r="C282" s="111"/>
      <c r="D282" s="111"/>
      <c r="E282" s="111"/>
      <c r="F282" s="42">
        <v>2</v>
      </c>
      <c r="G282" s="42">
        <v>30</v>
      </c>
      <c r="H282" s="42">
        <v>0.82</v>
      </c>
      <c r="I282" s="42">
        <v>0.35</v>
      </c>
      <c r="J282" s="42"/>
      <c r="K282" s="42">
        <f t="shared" ref="K282:K285" si="39">+PRODUCT(F282:J282)</f>
        <v>17.22</v>
      </c>
    </row>
    <row r="283" spans="1:11" x14ac:dyDescent="0.25">
      <c r="A283" s="111"/>
      <c r="B283" s="111" t="s">
        <v>35</v>
      </c>
      <c r="C283" s="111"/>
      <c r="D283" s="111"/>
      <c r="E283" s="111"/>
      <c r="F283" s="42">
        <v>2</v>
      </c>
      <c r="G283" s="42">
        <v>8</v>
      </c>
      <c r="H283" s="42">
        <v>0.82</v>
      </c>
      <c r="I283" s="42">
        <v>0.35</v>
      </c>
      <c r="J283" s="42"/>
      <c r="K283" s="42">
        <f t="shared" si="39"/>
        <v>4.5919999999999996</v>
      </c>
    </row>
    <row r="284" spans="1:11" x14ac:dyDescent="0.25">
      <c r="A284" s="111"/>
      <c r="B284" s="111" t="s">
        <v>36</v>
      </c>
      <c r="C284" s="111"/>
      <c r="D284" s="111"/>
      <c r="E284" s="111"/>
      <c r="F284" s="42">
        <v>2</v>
      </c>
      <c r="G284" s="42">
        <v>12</v>
      </c>
      <c r="H284" s="42">
        <v>0.82</v>
      </c>
      <c r="I284" s="42">
        <v>0.35</v>
      </c>
      <c r="J284" s="42"/>
      <c r="K284" s="42">
        <f t="shared" si="39"/>
        <v>6.8879999999999999</v>
      </c>
    </row>
    <row r="285" spans="1:11" x14ac:dyDescent="0.25">
      <c r="A285" s="111"/>
      <c r="B285" s="111" t="s">
        <v>37</v>
      </c>
      <c r="C285" s="111"/>
      <c r="D285" s="111"/>
      <c r="E285" s="111"/>
      <c r="F285" s="42">
        <v>2</v>
      </c>
      <c r="G285" s="42">
        <v>24</v>
      </c>
      <c r="H285" s="42">
        <v>0.82</v>
      </c>
      <c r="I285" s="42">
        <v>0.35</v>
      </c>
      <c r="J285" s="42"/>
      <c r="K285" s="42">
        <f t="shared" si="39"/>
        <v>13.776</v>
      </c>
    </row>
    <row r="286" spans="1:11" x14ac:dyDescent="0.25">
      <c r="G286" s="100" t="str">
        <f>+CONCATENATE("Metrado Total :",K280)</f>
        <v>Metrado Total :m2</v>
      </c>
      <c r="H286" s="101"/>
      <c r="I286" s="102"/>
      <c r="K286" s="54">
        <f>+SUM(K282:K285)</f>
        <v>42.475999999999999</v>
      </c>
    </row>
    <row r="287" spans="1:11" x14ac:dyDescent="0.25">
      <c r="G287" s="57"/>
      <c r="H287" s="57"/>
      <c r="I287" s="57"/>
      <c r="K287" s="41"/>
    </row>
    <row r="288" spans="1:11" x14ac:dyDescent="0.25">
      <c r="A288" s="53" t="s">
        <v>195</v>
      </c>
      <c r="B288" s="113" t="s">
        <v>42</v>
      </c>
      <c r="C288" s="114"/>
      <c r="D288" s="114"/>
      <c r="E288" s="114"/>
      <c r="F288" s="114"/>
      <c r="G288" s="114"/>
      <c r="H288" s="114"/>
      <c r="I288" s="115"/>
      <c r="J288" s="48" t="s">
        <v>22</v>
      </c>
      <c r="K288" s="52" t="s">
        <v>43</v>
      </c>
    </row>
    <row r="289" spans="1:11" x14ac:dyDescent="0.25">
      <c r="A289" s="47" t="s">
        <v>13</v>
      </c>
      <c r="B289" s="109" t="s">
        <v>14</v>
      </c>
      <c r="C289" s="109"/>
      <c r="D289" s="109"/>
      <c r="E289" s="109"/>
      <c r="F289" s="49" t="s">
        <v>20</v>
      </c>
      <c r="G289" s="49"/>
      <c r="H289" s="49" t="s">
        <v>168</v>
      </c>
      <c r="I289" s="49"/>
      <c r="J289" s="49" t="s">
        <v>167</v>
      </c>
      <c r="K289" s="49" t="s">
        <v>15</v>
      </c>
    </row>
    <row r="290" spans="1:11" x14ac:dyDescent="0.25">
      <c r="A290" s="111"/>
      <c r="B290" s="111" t="s">
        <v>34</v>
      </c>
      <c r="C290" s="111"/>
      <c r="D290" s="111"/>
      <c r="E290" s="111"/>
      <c r="F290" s="42">
        <v>1</v>
      </c>
      <c r="G290" s="42"/>
      <c r="H290" s="42">
        <v>1.2</v>
      </c>
      <c r="I290" s="42"/>
      <c r="J290" s="42">
        <f>K274</f>
        <v>6.8879999999999999</v>
      </c>
      <c r="K290" s="42">
        <f>+PRODUCT(F290:J290)</f>
        <v>8.2655999999999992</v>
      </c>
    </row>
    <row r="291" spans="1:11" x14ac:dyDescent="0.25">
      <c r="A291" s="111"/>
      <c r="B291" s="116" t="s">
        <v>35</v>
      </c>
      <c r="C291" s="117"/>
      <c r="D291" s="117"/>
      <c r="E291" s="118"/>
      <c r="F291" s="42">
        <v>1</v>
      </c>
      <c r="G291" s="42"/>
      <c r="H291" s="42">
        <v>1.2</v>
      </c>
      <c r="I291" s="42"/>
      <c r="J291" s="42">
        <f>K275</f>
        <v>1.8368</v>
      </c>
      <c r="K291" s="42">
        <f t="shared" ref="K291:K293" si="40">+PRODUCT(F291:J291)</f>
        <v>2.2041599999999999</v>
      </c>
    </row>
    <row r="292" spans="1:11" x14ac:dyDescent="0.25">
      <c r="A292" s="111"/>
      <c r="B292" s="116" t="s">
        <v>36</v>
      </c>
      <c r="C292" s="117"/>
      <c r="D292" s="117"/>
      <c r="E292" s="118"/>
      <c r="F292" s="42">
        <v>1</v>
      </c>
      <c r="G292" s="42"/>
      <c r="H292" s="42">
        <v>1.2</v>
      </c>
      <c r="I292" s="42"/>
      <c r="J292" s="42">
        <f t="shared" ref="J292:J293" si="41">K276</f>
        <v>2.7552000000000003</v>
      </c>
      <c r="K292" s="42">
        <f t="shared" si="40"/>
        <v>3.3062400000000003</v>
      </c>
    </row>
    <row r="293" spans="1:11" x14ac:dyDescent="0.25">
      <c r="A293" s="111"/>
      <c r="B293" s="111" t="s">
        <v>37</v>
      </c>
      <c r="C293" s="111"/>
      <c r="D293" s="111"/>
      <c r="E293" s="111"/>
      <c r="F293" s="42">
        <v>1</v>
      </c>
      <c r="G293" s="42"/>
      <c r="H293" s="42">
        <v>1.2</v>
      </c>
      <c r="I293" s="42"/>
      <c r="J293" s="42">
        <f t="shared" si="41"/>
        <v>5.5104000000000006</v>
      </c>
      <c r="K293" s="42">
        <f t="shared" si="40"/>
        <v>6.6124800000000006</v>
      </c>
    </row>
    <row r="294" spans="1:11" x14ac:dyDescent="0.25">
      <c r="G294" s="100" t="str">
        <f>+CONCATENATE("Metrado Total :",K288)</f>
        <v>Metrado Total :m3</v>
      </c>
      <c r="H294" s="101"/>
      <c r="I294" s="102"/>
      <c r="J294" s="50"/>
      <c r="K294" s="47">
        <f>+SUM(K290:K293)</f>
        <v>20.388480000000001</v>
      </c>
    </row>
    <row r="295" spans="1:11" ht="15.75" thickBot="1" x14ac:dyDescent="0.3">
      <c r="G295" s="57"/>
      <c r="H295" s="57"/>
      <c r="I295" s="57"/>
      <c r="K295" s="41"/>
    </row>
    <row r="296" spans="1:11" ht="15.75" thickBot="1" x14ac:dyDescent="0.3">
      <c r="A296" s="27" t="s">
        <v>196</v>
      </c>
      <c r="B296" s="103" t="s">
        <v>52</v>
      </c>
      <c r="C296" s="104"/>
      <c r="D296" s="104"/>
      <c r="E296" s="104"/>
      <c r="F296" s="104"/>
      <c r="G296" s="104"/>
      <c r="H296" s="104"/>
      <c r="I296" s="104"/>
      <c r="J296" s="104"/>
      <c r="K296" s="105"/>
    </row>
    <row r="297" spans="1:11" x14ac:dyDescent="0.25">
      <c r="A297" s="53" t="s">
        <v>197</v>
      </c>
      <c r="B297" s="106" t="s">
        <v>107</v>
      </c>
      <c r="C297" s="107"/>
      <c r="D297" s="107"/>
      <c r="E297" s="107"/>
      <c r="F297" s="107"/>
      <c r="G297" s="107"/>
      <c r="H297" s="107"/>
      <c r="I297" s="108"/>
      <c r="J297" s="48" t="s">
        <v>22</v>
      </c>
      <c r="K297" s="52" t="s">
        <v>43</v>
      </c>
    </row>
    <row r="298" spans="1:11" x14ac:dyDescent="0.25">
      <c r="A298" s="47" t="s">
        <v>13</v>
      </c>
      <c r="B298" s="109" t="s">
        <v>14</v>
      </c>
      <c r="C298" s="109"/>
      <c r="D298" s="109"/>
      <c r="E298" s="109"/>
      <c r="F298" s="49" t="s">
        <v>20</v>
      </c>
      <c r="G298" s="49" t="s">
        <v>19</v>
      </c>
      <c r="H298" s="49" t="s">
        <v>18</v>
      </c>
      <c r="I298" s="49" t="s">
        <v>17</v>
      </c>
      <c r="J298" s="49" t="s">
        <v>16</v>
      </c>
      <c r="K298" s="49" t="s">
        <v>15</v>
      </c>
    </row>
    <row r="299" spans="1:11" x14ac:dyDescent="0.25">
      <c r="A299" s="111"/>
      <c r="B299" s="111" t="s">
        <v>34</v>
      </c>
      <c r="C299" s="111"/>
      <c r="D299" s="111"/>
      <c r="E299" s="111"/>
      <c r="F299" s="42">
        <v>2</v>
      </c>
      <c r="G299" s="42">
        <v>30</v>
      </c>
      <c r="H299" s="42">
        <v>0.82</v>
      </c>
      <c r="I299" s="42">
        <v>0.35</v>
      </c>
      <c r="J299" s="42">
        <v>0.4</v>
      </c>
      <c r="K299" s="42">
        <f t="shared" ref="K299:K302" si="42">+PRODUCT(F299:J299)</f>
        <v>6.8879999999999999</v>
      </c>
    </row>
    <row r="300" spans="1:11" x14ac:dyDescent="0.25">
      <c r="A300" s="111"/>
      <c r="B300" s="111" t="s">
        <v>35</v>
      </c>
      <c r="C300" s="111"/>
      <c r="D300" s="111"/>
      <c r="E300" s="111"/>
      <c r="F300" s="42">
        <v>2</v>
      </c>
      <c r="G300" s="42">
        <v>8</v>
      </c>
      <c r="H300" s="42">
        <v>0.82</v>
      </c>
      <c r="I300" s="42">
        <v>0.35</v>
      </c>
      <c r="J300" s="42">
        <v>0.4</v>
      </c>
      <c r="K300" s="42">
        <f t="shared" si="42"/>
        <v>1.8368</v>
      </c>
    </row>
    <row r="301" spans="1:11" x14ac:dyDescent="0.25">
      <c r="A301" s="111"/>
      <c r="B301" s="111" t="s">
        <v>36</v>
      </c>
      <c r="C301" s="111"/>
      <c r="D301" s="111"/>
      <c r="E301" s="111"/>
      <c r="F301" s="42">
        <v>2</v>
      </c>
      <c r="G301" s="42">
        <v>12</v>
      </c>
      <c r="H301" s="42">
        <v>0.82</v>
      </c>
      <c r="I301" s="42">
        <v>0.35</v>
      </c>
      <c r="J301" s="42">
        <v>0.4</v>
      </c>
      <c r="K301" s="42">
        <f t="shared" si="42"/>
        <v>2.7552000000000003</v>
      </c>
    </row>
    <row r="302" spans="1:11" x14ac:dyDescent="0.25">
      <c r="A302" s="111"/>
      <c r="B302" s="111" t="s">
        <v>37</v>
      </c>
      <c r="C302" s="111"/>
      <c r="D302" s="111"/>
      <c r="E302" s="111"/>
      <c r="F302" s="42">
        <v>2</v>
      </c>
      <c r="G302" s="42">
        <v>24</v>
      </c>
      <c r="H302" s="42">
        <v>0.82</v>
      </c>
      <c r="I302" s="42">
        <v>0.35</v>
      </c>
      <c r="J302" s="42">
        <v>0.4</v>
      </c>
      <c r="K302" s="42">
        <f t="shared" si="42"/>
        <v>5.5104000000000006</v>
      </c>
    </row>
    <row r="303" spans="1:11" x14ac:dyDescent="0.25">
      <c r="G303" s="100" t="str">
        <f>+CONCATENATE("Metrado Total :",K297)</f>
        <v>Metrado Total :m3</v>
      </c>
      <c r="H303" s="101"/>
      <c r="I303" s="102"/>
      <c r="K303" s="54">
        <f>+SUM(K299:K302)</f>
        <v>16.990400000000001</v>
      </c>
    </row>
    <row r="305" spans="1:11" x14ac:dyDescent="0.25">
      <c r="A305" s="53" t="s">
        <v>198</v>
      </c>
      <c r="B305" s="113" t="s">
        <v>108</v>
      </c>
      <c r="C305" s="114"/>
      <c r="D305" s="114"/>
      <c r="E305" s="114"/>
      <c r="F305" s="114"/>
      <c r="G305" s="114"/>
      <c r="H305" s="114"/>
      <c r="I305" s="115"/>
      <c r="J305" s="48" t="s">
        <v>22</v>
      </c>
      <c r="K305" s="52" t="s">
        <v>38</v>
      </c>
    </row>
    <row r="306" spans="1:11" x14ac:dyDescent="0.25">
      <c r="A306" s="47" t="s">
        <v>13</v>
      </c>
      <c r="B306" s="109" t="s">
        <v>14</v>
      </c>
      <c r="C306" s="109"/>
      <c r="D306" s="109"/>
      <c r="E306" s="109"/>
      <c r="F306" s="49" t="s">
        <v>20</v>
      </c>
      <c r="G306" s="49" t="s">
        <v>19</v>
      </c>
      <c r="H306" s="49" t="s">
        <v>18</v>
      </c>
      <c r="I306" s="49" t="s">
        <v>17</v>
      </c>
      <c r="J306" s="49" t="s">
        <v>16</v>
      </c>
      <c r="K306" s="49" t="s">
        <v>15</v>
      </c>
    </row>
    <row r="307" spans="1:11" x14ac:dyDescent="0.25">
      <c r="A307" s="111"/>
      <c r="B307" s="116" t="s">
        <v>34</v>
      </c>
      <c r="C307" s="117"/>
      <c r="D307" s="117"/>
      <c r="E307" s="118"/>
      <c r="F307" s="42">
        <v>4</v>
      </c>
      <c r="G307" s="42">
        <v>30</v>
      </c>
      <c r="H307" s="42"/>
      <c r="I307" s="100">
        <v>0.42</v>
      </c>
      <c r="J307" s="102"/>
      <c r="K307" s="42">
        <f t="shared" ref="K307:K311" si="43">+PRODUCT(F307:J307)</f>
        <v>50.4</v>
      </c>
    </row>
    <row r="308" spans="1:11" x14ac:dyDescent="0.25">
      <c r="A308" s="111"/>
      <c r="B308" s="119"/>
      <c r="C308" s="120"/>
      <c r="D308" s="120"/>
      <c r="E308" s="121"/>
      <c r="F308" s="42">
        <v>2</v>
      </c>
      <c r="G308" s="42">
        <v>30</v>
      </c>
      <c r="H308" s="42">
        <v>0.86</v>
      </c>
      <c r="I308" s="42">
        <v>0.15</v>
      </c>
      <c r="J308" s="56"/>
      <c r="K308" s="42">
        <f t="shared" si="43"/>
        <v>7.74</v>
      </c>
    </row>
    <row r="309" spans="1:11" x14ac:dyDescent="0.25">
      <c r="A309" s="111"/>
      <c r="B309" s="119"/>
      <c r="C309" s="120"/>
      <c r="D309" s="120"/>
      <c r="E309" s="121"/>
      <c r="F309" s="42">
        <v>2</v>
      </c>
      <c r="G309" s="42">
        <v>30</v>
      </c>
      <c r="H309" s="42">
        <v>0.93</v>
      </c>
      <c r="I309" s="42">
        <v>0.15</v>
      </c>
      <c r="J309" s="42"/>
      <c r="K309" s="42">
        <f t="shared" si="43"/>
        <v>8.370000000000001</v>
      </c>
    </row>
    <row r="310" spans="1:11" x14ac:dyDescent="0.25">
      <c r="A310" s="111"/>
      <c r="B310" s="119"/>
      <c r="C310" s="120"/>
      <c r="D310" s="120"/>
      <c r="E310" s="121"/>
      <c r="F310" s="42">
        <v>2</v>
      </c>
      <c r="G310" s="42">
        <v>30</v>
      </c>
      <c r="H310" s="42">
        <v>1.4</v>
      </c>
      <c r="I310" s="42"/>
      <c r="J310" s="42">
        <v>0.1</v>
      </c>
      <c r="K310" s="42">
        <f t="shared" si="43"/>
        <v>8.4</v>
      </c>
    </row>
    <row r="311" spans="1:11" x14ac:dyDescent="0.25">
      <c r="A311" s="111"/>
      <c r="B311" s="122"/>
      <c r="C311" s="123"/>
      <c r="D311" s="123"/>
      <c r="E311" s="124"/>
      <c r="F311" s="42">
        <v>1</v>
      </c>
      <c r="G311" s="42">
        <v>30</v>
      </c>
      <c r="H311" s="42">
        <v>1.4</v>
      </c>
      <c r="I311" s="42">
        <v>0.51</v>
      </c>
      <c r="J311" s="42"/>
      <c r="K311" s="42">
        <f t="shared" si="43"/>
        <v>21.42</v>
      </c>
    </row>
    <row r="312" spans="1:11" x14ac:dyDescent="0.25">
      <c r="A312" s="111"/>
      <c r="B312" s="116" t="s">
        <v>35</v>
      </c>
      <c r="C312" s="117"/>
      <c r="D312" s="117"/>
      <c r="E312" s="118"/>
      <c r="F312" s="42">
        <v>4</v>
      </c>
      <c r="G312" s="42">
        <f>+G300</f>
        <v>8</v>
      </c>
      <c r="H312" s="42"/>
      <c r="I312" s="100">
        <v>0.42</v>
      </c>
      <c r="J312" s="102"/>
      <c r="K312" s="42">
        <f t="shared" ref="K312:K326" si="44">+PRODUCT(F312:J312)</f>
        <v>13.44</v>
      </c>
    </row>
    <row r="313" spans="1:11" x14ac:dyDescent="0.25">
      <c r="A313" s="111"/>
      <c r="B313" s="119"/>
      <c r="C313" s="120"/>
      <c r="D313" s="120"/>
      <c r="E313" s="121"/>
      <c r="F313" s="42">
        <v>2</v>
      </c>
      <c r="G313" s="42">
        <f>+G312</f>
        <v>8</v>
      </c>
      <c r="H313" s="42">
        <v>0.86</v>
      </c>
      <c r="I313" s="42">
        <v>0.15</v>
      </c>
      <c r="J313" s="56"/>
      <c r="K313" s="42">
        <f t="shared" si="44"/>
        <v>2.0640000000000001</v>
      </c>
    </row>
    <row r="314" spans="1:11" x14ac:dyDescent="0.25">
      <c r="A314" s="111"/>
      <c r="B314" s="119"/>
      <c r="C314" s="120"/>
      <c r="D314" s="120"/>
      <c r="E314" s="121"/>
      <c r="F314" s="42">
        <v>2</v>
      </c>
      <c r="G314" s="42">
        <f t="shared" ref="G314:G316" si="45">+G313</f>
        <v>8</v>
      </c>
      <c r="H314" s="42">
        <v>0.93</v>
      </c>
      <c r="I314" s="42">
        <v>0.15</v>
      </c>
      <c r="J314" s="42"/>
      <c r="K314" s="42">
        <f t="shared" si="44"/>
        <v>2.2320000000000002</v>
      </c>
    </row>
    <row r="315" spans="1:11" x14ac:dyDescent="0.25">
      <c r="A315" s="111"/>
      <c r="B315" s="119"/>
      <c r="C315" s="120"/>
      <c r="D315" s="120"/>
      <c r="E315" s="121"/>
      <c r="F315" s="42">
        <v>2</v>
      </c>
      <c r="G315" s="42">
        <f t="shared" si="45"/>
        <v>8</v>
      </c>
      <c r="H315" s="42">
        <v>1.4</v>
      </c>
      <c r="I315" s="42"/>
      <c r="J315" s="42">
        <v>0.1</v>
      </c>
      <c r="K315" s="42">
        <f t="shared" si="44"/>
        <v>2.2399999999999998</v>
      </c>
    </row>
    <row r="316" spans="1:11" x14ac:dyDescent="0.25">
      <c r="A316" s="111"/>
      <c r="B316" s="122"/>
      <c r="C316" s="123"/>
      <c r="D316" s="123"/>
      <c r="E316" s="124"/>
      <c r="F316" s="42">
        <v>1</v>
      </c>
      <c r="G316" s="42">
        <f t="shared" si="45"/>
        <v>8</v>
      </c>
      <c r="H316" s="42">
        <v>1.4</v>
      </c>
      <c r="I316" s="42">
        <v>0.51</v>
      </c>
      <c r="J316" s="42"/>
      <c r="K316" s="42">
        <f t="shared" si="44"/>
        <v>5.7119999999999997</v>
      </c>
    </row>
    <row r="317" spans="1:11" x14ac:dyDescent="0.25">
      <c r="A317" s="111"/>
      <c r="B317" s="116" t="s">
        <v>36</v>
      </c>
      <c r="C317" s="117"/>
      <c r="D317" s="117"/>
      <c r="E317" s="118"/>
      <c r="F317" s="42">
        <v>4</v>
      </c>
      <c r="G317" s="42">
        <f>+G284</f>
        <v>12</v>
      </c>
      <c r="H317" s="42"/>
      <c r="I317" s="100">
        <v>0.42</v>
      </c>
      <c r="J317" s="102"/>
      <c r="K317" s="42">
        <f t="shared" si="44"/>
        <v>20.16</v>
      </c>
    </row>
    <row r="318" spans="1:11" x14ac:dyDescent="0.25">
      <c r="A318" s="111"/>
      <c r="B318" s="119"/>
      <c r="C318" s="120"/>
      <c r="D318" s="120"/>
      <c r="E318" s="121"/>
      <c r="F318" s="42">
        <v>2</v>
      </c>
      <c r="G318" s="42">
        <f>+G317</f>
        <v>12</v>
      </c>
      <c r="H318" s="42">
        <v>0.86</v>
      </c>
      <c r="I318" s="42">
        <v>0.15</v>
      </c>
      <c r="J318" s="56"/>
      <c r="K318" s="42">
        <f t="shared" si="44"/>
        <v>3.0960000000000001</v>
      </c>
    </row>
    <row r="319" spans="1:11" x14ac:dyDescent="0.25">
      <c r="A319" s="111"/>
      <c r="B319" s="119"/>
      <c r="C319" s="120"/>
      <c r="D319" s="120"/>
      <c r="E319" s="121"/>
      <c r="F319" s="42">
        <v>2</v>
      </c>
      <c r="G319" s="42">
        <f t="shared" ref="G319:G321" si="46">+G318</f>
        <v>12</v>
      </c>
      <c r="H319" s="42">
        <v>0.93</v>
      </c>
      <c r="I319" s="42">
        <v>0.15</v>
      </c>
      <c r="J319" s="42"/>
      <c r="K319" s="42">
        <f t="shared" si="44"/>
        <v>3.3479999999999999</v>
      </c>
    </row>
    <row r="320" spans="1:11" x14ac:dyDescent="0.25">
      <c r="A320" s="111"/>
      <c r="B320" s="119"/>
      <c r="C320" s="120"/>
      <c r="D320" s="120"/>
      <c r="E320" s="121"/>
      <c r="F320" s="42">
        <v>2</v>
      </c>
      <c r="G320" s="42">
        <f t="shared" si="46"/>
        <v>12</v>
      </c>
      <c r="H320" s="42">
        <v>1.4</v>
      </c>
      <c r="I320" s="42"/>
      <c r="J320" s="42">
        <v>0.1</v>
      </c>
      <c r="K320" s="42">
        <f t="shared" si="44"/>
        <v>3.3599999999999994</v>
      </c>
    </row>
    <row r="321" spans="1:11" x14ac:dyDescent="0.25">
      <c r="A321" s="111"/>
      <c r="B321" s="122"/>
      <c r="C321" s="123"/>
      <c r="D321" s="123"/>
      <c r="E321" s="124"/>
      <c r="F321" s="42">
        <v>1</v>
      </c>
      <c r="G321" s="42">
        <f t="shared" si="46"/>
        <v>12</v>
      </c>
      <c r="H321" s="42">
        <v>1.4</v>
      </c>
      <c r="I321" s="42">
        <v>0.51</v>
      </c>
      <c r="J321" s="42"/>
      <c r="K321" s="42">
        <f t="shared" si="44"/>
        <v>8.5679999999999978</v>
      </c>
    </row>
    <row r="322" spans="1:11" x14ac:dyDescent="0.25">
      <c r="A322" s="111"/>
      <c r="B322" s="116" t="s">
        <v>37</v>
      </c>
      <c r="C322" s="117"/>
      <c r="D322" s="117"/>
      <c r="E322" s="118"/>
      <c r="F322" s="42">
        <v>4</v>
      </c>
      <c r="G322" s="42">
        <f>+G302</f>
        <v>24</v>
      </c>
      <c r="H322" s="42"/>
      <c r="I322" s="100">
        <v>0.42</v>
      </c>
      <c r="J322" s="102"/>
      <c r="K322" s="42">
        <f t="shared" si="44"/>
        <v>40.32</v>
      </c>
    </row>
    <row r="323" spans="1:11" x14ac:dyDescent="0.25">
      <c r="A323" s="111"/>
      <c r="B323" s="119"/>
      <c r="C323" s="120"/>
      <c r="D323" s="120"/>
      <c r="E323" s="121"/>
      <c r="F323" s="42">
        <v>2</v>
      </c>
      <c r="G323" s="42">
        <f>+G322</f>
        <v>24</v>
      </c>
      <c r="H323" s="42">
        <v>0.86</v>
      </c>
      <c r="I323" s="42">
        <v>0.15</v>
      </c>
      <c r="J323" s="56"/>
      <c r="K323" s="42">
        <f t="shared" si="44"/>
        <v>6.1920000000000002</v>
      </c>
    </row>
    <row r="324" spans="1:11" x14ac:dyDescent="0.25">
      <c r="A324" s="111"/>
      <c r="B324" s="119"/>
      <c r="C324" s="120"/>
      <c r="D324" s="120"/>
      <c r="E324" s="121"/>
      <c r="F324" s="42">
        <v>2</v>
      </c>
      <c r="G324" s="42">
        <f t="shared" ref="G324:G326" si="47">+G323</f>
        <v>24</v>
      </c>
      <c r="H324" s="42">
        <v>0.93</v>
      </c>
      <c r="I324" s="42">
        <v>0.15</v>
      </c>
      <c r="J324" s="42"/>
      <c r="K324" s="42">
        <f t="shared" si="44"/>
        <v>6.6959999999999997</v>
      </c>
    </row>
    <row r="325" spans="1:11" x14ac:dyDescent="0.25">
      <c r="A325" s="111"/>
      <c r="B325" s="119"/>
      <c r="C325" s="120"/>
      <c r="D325" s="120"/>
      <c r="E325" s="121"/>
      <c r="F325" s="42">
        <v>2</v>
      </c>
      <c r="G325" s="42">
        <f t="shared" si="47"/>
        <v>24</v>
      </c>
      <c r="H325" s="42">
        <v>1.4</v>
      </c>
      <c r="I325" s="42"/>
      <c r="J325" s="42">
        <v>0.1</v>
      </c>
      <c r="K325" s="42">
        <f t="shared" si="44"/>
        <v>6.7199999999999989</v>
      </c>
    </row>
    <row r="326" spans="1:11" x14ac:dyDescent="0.25">
      <c r="A326" s="111"/>
      <c r="B326" s="122"/>
      <c r="C326" s="123"/>
      <c r="D326" s="123"/>
      <c r="E326" s="124"/>
      <c r="F326" s="42">
        <v>1</v>
      </c>
      <c r="G326" s="42">
        <f t="shared" si="47"/>
        <v>24</v>
      </c>
      <c r="H326" s="42">
        <v>1.4</v>
      </c>
      <c r="I326" s="42">
        <v>0.51</v>
      </c>
      <c r="J326" s="42"/>
      <c r="K326" s="42">
        <f t="shared" si="44"/>
        <v>17.135999999999996</v>
      </c>
    </row>
    <row r="327" spans="1:11" x14ac:dyDescent="0.25">
      <c r="G327" s="100" t="str">
        <f>+CONCATENATE("Metrado Total :",K305)</f>
        <v>Metrado Total :m2</v>
      </c>
      <c r="H327" s="101"/>
      <c r="I327" s="102"/>
      <c r="K327" s="54">
        <f>+SUM(K307:K326)</f>
        <v>237.614</v>
      </c>
    </row>
    <row r="329" spans="1:11" x14ac:dyDescent="0.25">
      <c r="A329" s="53" t="s">
        <v>199</v>
      </c>
      <c r="B329" s="113" t="s">
        <v>144</v>
      </c>
      <c r="C329" s="114"/>
      <c r="D329" s="114"/>
      <c r="E329" s="114"/>
      <c r="F329" s="114"/>
      <c r="G329" s="114"/>
      <c r="H329" s="114"/>
      <c r="I329" s="115"/>
      <c r="J329" s="48" t="s">
        <v>22</v>
      </c>
      <c r="K329" s="52" t="s">
        <v>109</v>
      </c>
    </row>
    <row r="330" spans="1:11" x14ac:dyDescent="0.25">
      <c r="A330" s="47" t="s">
        <v>13</v>
      </c>
      <c r="B330" s="109" t="s">
        <v>14</v>
      </c>
      <c r="C330" s="109"/>
      <c r="D330" s="109"/>
      <c r="E330" s="109"/>
      <c r="F330" s="49" t="s">
        <v>20</v>
      </c>
      <c r="G330" s="49" t="s">
        <v>19</v>
      </c>
      <c r="H330" s="49" t="s">
        <v>18</v>
      </c>
      <c r="I330" s="49" t="s">
        <v>17</v>
      </c>
      <c r="J330" s="49" t="s">
        <v>183</v>
      </c>
      <c r="K330" s="49" t="s">
        <v>15</v>
      </c>
    </row>
    <row r="331" spans="1:11" x14ac:dyDescent="0.25">
      <c r="A331" s="111"/>
      <c r="B331" s="116" t="s">
        <v>34</v>
      </c>
      <c r="C331" s="117"/>
      <c r="D331" s="117"/>
      <c r="E331" s="118"/>
      <c r="F331" s="42">
        <v>2</v>
      </c>
      <c r="G331" s="42">
        <v>30</v>
      </c>
      <c r="H331" s="42">
        <v>0.71</v>
      </c>
      <c r="I331" s="42"/>
      <c r="J331" s="42">
        <v>0.59</v>
      </c>
      <c r="K331" s="42">
        <f>+PRODUCT(F331:J331)</f>
        <v>25.133999999999997</v>
      </c>
    </row>
    <row r="332" spans="1:11" x14ac:dyDescent="0.25">
      <c r="A332" s="111"/>
      <c r="B332" s="119"/>
      <c r="C332" s="120"/>
      <c r="D332" s="120"/>
      <c r="E332" s="121"/>
      <c r="F332" s="42">
        <v>2</v>
      </c>
      <c r="G332" s="42">
        <v>30</v>
      </c>
      <c r="H332" s="42">
        <v>1.08</v>
      </c>
      <c r="I332" s="42"/>
      <c r="J332" s="42">
        <v>0.59</v>
      </c>
      <c r="K332" s="42">
        <f t="shared" ref="K332:K343" si="48">+PRODUCT(F332:J332)</f>
        <v>38.232000000000006</v>
      </c>
    </row>
    <row r="333" spans="1:11" x14ac:dyDescent="0.25">
      <c r="A333" s="111"/>
      <c r="B333" s="119"/>
      <c r="C333" s="120"/>
      <c r="D333" s="120"/>
      <c r="E333" s="121"/>
      <c r="F333" s="42">
        <v>2</v>
      </c>
      <c r="G333" s="42">
        <v>30</v>
      </c>
      <c r="H333" s="42">
        <v>1.28</v>
      </c>
      <c r="I333" s="42"/>
      <c r="J333" s="42">
        <v>0.59</v>
      </c>
      <c r="K333" s="42">
        <f t="shared" si="48"/>
        <v>45.311999999999998</v>
      </c>
    </row>
    <row r="334" spans="1:11" x14ac:dyDescent="0.25">
      <c r="A334" s="111"/>
      <c r="B334" s="119"/>
      <c r="C334" s="120"/>
      <c r="D334" s="120"/>
      <c r="E334" s="121"/>
      <c r="F334" s="42">
        <v>2</v>
      </c>
      <c r="G334" s="42">
        <v>30</v>
      </c>
      <c r="H334" s="42">
        <v>1.28</v>
      </c>
      <c r="I334" s="42"/>
      <c r="J334" s="42">
        <v>0.59</v>
      </c>
      <c r="K334" s="42">
        <f t="shared" si="48"/>
        <v>45.311999999999998</v>
      </c>
    </row>
    <row r="335" spans="1:11" x14ac:dyDescent="0.25">
      <c r="A335" s="111"/>
      <c r="B335" s="119"/>
      <c r="C335" s="120"/>
      <c r="D335" s="120"/>
      <c r="E335" s="121"/>
      <c r="F335" s="42">
        <v>2</v>
      </c>
      <c r="G335" s="42">
        <v>30</v>
      </c>
      <c r="H335" s="42">
        <v>0.56000000000000005</v>
      </c>
      <c r="I335" s="42"/>
      <c r="J335" s="42">
        <v>0.59</v>
      </c>
      <c r="K335" s="42">
        <f t="shared" si="48"/>
        <v>19.823999999999998</v>
      </c>
    </row>
    <row r="336" spans="1:11" x14ac:dyDescent="0.25">
      <c r="A336" s="111"/>
      <c r="B336" s="119"/>
      <c r="C336" s="120"/>
      <c r="D336" s="120"/>
      <c r="E336" s="121"/>
      <c r="F336" s="42">
        <v>2</v>
      </c>
      <c r="G336" s="42">
        <v>30</v>
      </c>
      <c r="H336" s="42">
        <v>0.55000000000000004</v>
      </c>
      <c r="I336" s="42"/>
      <c r="J336" s="42">
        <v>0.59</v>
      </c>
      <c r="K336" s="42">
        <f t="shared" si="48"/>
        <v>19.47</v>
      </c>
    </row>
    <row r="337" spans="1:11" x14ac:dyDescent="0.25">
      <c r="A337" s="111"/>
      <c r="B337" s="119"/>
      <c r="C337" s="120"/>
      <c r="D337" s="120"/>
      <c r="E337" s="121"/>
      <c r="F337" s="42">
        <v>2</v>
      </c>
      <c r="G337" s="42">
        <v>30</v>
      </c>
      <c r="H337" s="42">
        <v>0.47</v>
      </c>
      <c r="I337" s="42"/>
      <c r="J337" s="42">
        <v>0.59</v>
      </c>
      <c r="K337" s="42">
        <f t="shared" si="48"/>
        <v>16.637999999999998</v>
      </c>
    </row>
    <row r="338" spans="1:11" x14ac:dyDescent="0.25">
      <c r="A338" s="111"/>
      <c r="B338" s="119"/>
      <c r="C338" s="120"/>
      <c r="D338" s="120"/>
      <c r="E338" s="121"/>
      <c r="F338" s="42">
        <v>2</v>
      </c>
      <c r="G338" s="42">
        <v>30</v>
      </c>
      <c r="H338" s="42">
        <v>0.45</v>
      </c>
      <c r="I338" s="42"/>
      <c r="J338" s="42">
        <v>0.59</v>
      </c>
      <c r="K338" s="42">
        <f t="shared" si="48"/>
        <v>15.93</v>
      </c>
    </row>
    <row r="339" spans="1:11" x14ac:dyDescent="0.25">
      <c r="A339" s="111"/>
      <c r="B339" s="119"/>
      <c r="C339" s="120"/>
      <c r="D339" s="120"/>
      <c r="E339" s="121"/>
      <c r="F339" s="42">
        <v>2</v>
      </c>
      <c r="G339" s="42">
        <v>30</v>
      </c>
      <c r="H339" s="42">
        <v>0.42</v>
      </c>
      <c r="I339" s="42"/>
      <c r="J339" s="42">
        <v>0.59</v>
      </c>
      <c r="K339" s="42">
        <f t="shared" si="48"/>
        <v>14.867999999999999</v>
      </c>
    </row>
    <row r="340" spans="1:11" x14ac:dyDescent="0.25">
      <c r="A340" s="111"/>
      <c r="B340" s="119"/>
      <c r="C340" s="120"/>
      <c r="D340" s="120"/>
      <c r="E340" s="121"/>
      <c r="F340" s="42">
        <v>2</v>
      </c>
      <c r="G340" s="42">
        <v>30</v>
      </c>
      <c r="H340" s="42">
        <v>0.37</v>
      </c>
      <c r="I340" s="42"/>
      <c r="J340" s="42">
        <v>0.59</v>
      </c>
      <c r="K340" s="42">
        <f t="shared" si="48"/>
        <v>13.097999999999999</v>
      </c>
    </row>
    <row r="341" spans="1:11" x14ac:dyDescent="0.25">
      <c r="A341" s="111"/>
      <c r="B341" s="119"/>
      <c r="C341" s="120"/>
      <c r="D341" s="120"/>
      <c r="E341" s="121"/>
      <c r="F341" s="42">
        <v>2</v>
      </c>
      <c r="G341" s="42">
        <v>30</v>
      </c>
      <c r="H341" s="42">
        <v>0.31</v>
      </c>
      <c r="I341" s="42"/>
      <c r="J341" s="42">
        <v>0.59</v>
      </c>
      <c r="K341" s="42">
        <f t="shared" si="48"/>
        <v>10.974</v>
      </c>
    </row>
    <row r="342" spans="1:11" x14ac:dyDescent="0.25">
      <c r="A342" s="111"/>
      <c r="B342" s="119"/>
      <c r="C342" s="120"/>
      <c r="D342" s="120"/>
      <c r="E342" s="121"/>
      <c r="F342" s="42">
        <v>4</v>
      </c>
      <c r="G342" s="42">
        <v>30</v>
      </c>
      <c r="H342" s="42">
        <v>1.86</v>
      </c>
      <c r="I342" s="42"/>
      <c r="J342" s="42">
        <v>0.59</v>
      </c>
      <c r="K342" s="42">
        <f t="shared" si="48"/>
        <v>131.68800000000002</v>
      </c>
    </row>
    <row r="343" spans="1:11" x14ac:dyDescent="0.25">
      <c r="A343" s="111"/>
      <c r="B343" s="119"/>
      <c r="C343" s="120"/>
      <c r="D343" s="120"/>
      <c r="E343" s="121"/>
      <c r="F343" s="42">
        <v>11</v>
      </c>
      <c r="G343" s="42">
        <v>30</v>
      </c>
      <c r="H343" s="42">
        <v>0.45</v>
      </c>
      <c r="I343" s="42"/>
      <c r="J343" s="42">
        <v>0.59</v>
      </c>
      <c r="K343" s="42">
        <f t="shared" si="48"/>
        <v>87.614999999999995</v>
      </c>
    </row>
    <row r="344" spans="1:11" x14ac:dyDescent="0.25">
      <c r="A344" s="111"/>
      <c r="B344" s="116" t="s">
        <v>35</v>
      </c>
      <c r="C344" s="117"/>
      <c r="D344" s="117"/>
      <c r="E344" s="118"/>
      <c r="F344" s="42">
        <v>2</v>
      </c>
      <c r="G344" s="42">
        <f>+G312</f>
        <v>8</v>
      </c>
      <c r="H344" s="42">
        <v>0.71</v>
      </c>
      <c r="I344" s="42"/>
      <c r="J344" s="42">
        <v>0.59</v>
      </c>
      <c r="K344" s="42">
        <f t="shared" ref="K344:K379" si="49">+PRODUCT(F344:J344)</f>
        <v>6.702399999999999</v>
      </c>
    </row>
    <row r="345" spans="1:11" x14ac:dyDescent="0.25">
      <c r="A345" s="111"/>
      <c r="B345" s="119"/>
      <c r="C345" s="120"/>
      <c r="D345" s="120"/>
      <c r="E345" s="121"/>
      <c r="F345" s="42">
        <v>2</v>
      </c>
      <c r="G345" s="42">
        <f>+G344</f>
        <v>8</v>
      </c>
      <c r="H345" s="42">
        <v>1.08</v>
      </c>
      <c r="I345" s="42"/>
      <c r="J345" s="42">
        <v>0.59</v>
      </c>
      <c r="K345" s="42">
        <f t="shared" si="49"/>
        <v>10.1952</v>
      </c>
    </row>
    <row r="346" spans="1:11" x14ac:dyDescent="0.25">
      <c r="A346" s="111"/>
      <c r="B346" s="119"/>
      <c r="C346" s="120"/>
      <c r="D346" s="120"/>
      <c r="E346" s="121"/>
      <c r="F346" s="42">
        <v>2</v>
      </c>
      <c r="G346" s="42">
        <f t="shared" ref="G346:G355" si="50">+G345</f>
        <v>8</v>
      </c>
      <c r="H346" s="42">
        <v>1.28</v>
      </c>
      <c r="I346" s="42"/>
      <c r="J346" s="42">
        <v>0.59</v>
      </c>
      <c r="K346" s="42">
        <f t="shared" si="49"/>
        <v>12.0832</v>
      </c>
    </row>
    <row r="347" spans="1:11" x14ac:dyDescent="0.25">
      <c r="A347" s="111"/>
      <c r="B347" s="119"/>
      <c r="C347" s="120"/>
      <c r="D347" s="120"/>
      <c r="E347" s="121"/>
      <c r="F347" s="42">
        <v>2</v>
      </c>
      <c r="G347" s="42">
        <f t="shared" si="50"/>
        <v>8</v>
      </c>
      <c r="H347" s="42">
        <v>1.28</v>
      </c>
      <c r="I347" s="42"/>
      <c r="J347" s="42">
        <v>0.59</v>
      </c>
      <c r="K347" s="42">
        <f t="shared" si="49"/>
        <v>12.0832</v>
      </c>
    </row>
    <row r="348" spans="1:11" x14ac:dyDescent="0.25">
      <c r="A348" s="111"/>
      <c r="B348" s="119"/>
      <c r="C348" s="120"/>
      <c r="D348" s="120"/>
      <c r="E348" s="121"/>
      <c r="F348" s="42">
        <v>2</v>
      </c>
      <c r="G348" s="42">
        <f t="shared" si="50"/>
        <v>8</v>
      </c>
      <c r="H348" s="42">
        <v>0.56000000000000005</v>
      </c>
      <c r="I348" s="42"/>
      <c r="J348" s="42">
        <v>0.59</v>
      </c>
      <c r="K348" s="42">
        <f t="shared" si="49"/>
        <v>5.2864000000000004</v>
      </c>
    </row>
    <row r="349" spans="1:11" x14ac:dyDescent="0.25">
      <c r="A349" s="111"/>
      <c r="B349" s="119"/>
      <c r="C349" s="120"/>
      <c r="D349" s="120"/>
      <c r="E349" s="121"/>
      <c r="F349" s="42">
        <v>2</v>
      </c>
      <c r="G349" s="42">
        <f t="shared" si="50"/>
        <v>8</v>
      </c>
      <c r="H349" s="42">
        <v>0.55000000000000004</v>
      </c>
      <c r="I349" s="42"/>
      <c r="J349" s="42">
        <v>0.59</v>
      </c>
      <c r="K349" s="42">
        <f t="shared" si="49"/>
        <v>5.1920000000000002</v>
      </c>
    </row>
    <row r="350" spans="1:11" x14ac:dyDescent="0.25">
      <c r="A350" s="111"/>
      <c r="B350" s="119"/>
      <c r="C350" s="120"/>
      <c r="D350" s="120"/>
      <c r="E350" s="121"/>
      <c r="F350" s="42">
        <v>2</v>
      </c>
      <c r="G350" s="42">
        <f t="shared" si="50"/>
        <v>8</v>
      </c>
      <c r="H350" s="42">
        <v>0.47</v>
      </c>
      <c r="I350" s="42"/>
      <c r="J350" s="42">
        <v>0.59</v>
      </c>
      <c r="K350" s="42">
        <f t="shared" si="49"/>
        <v>4.4367999999999999</v>
      </c>
    </row>
    <row r="351" spans="1:11" x14ac:dyDescent="0.25">
      <c r="A351" s="111"/>
      <c r="B351" s="119"/>
      <c r="C351" s="120"/>
      <c r="D351" s="120"/>
      <c r="E351" s="121"/>
      <c r="F351" s="42">
        <v>2</v>
      </c>
      <c r="G351" s="42">
        <f t="shared" si="50"/>
        <v>8</v>
      </c>
      <c r="H351" s="42">
        <v>0.42</v>
      </c>
      <c r="I351" s="42"/>
      <c r="J351" s="42">
        <v>0.59</v>
      </c>
      <c r="K351" s="42">
        <f t="shared" si="49"/>
        <v>3.9647999999999994</v>
      </c>
    </row>
    <row r="352" spans="1:11" x14ac:dyDescent="0.25">
      <c r="A352" s="111"/>
      <c r="B352" s="119"/>
      <c r="C352" s="120"/>
      <c r="D352" s="120"/>
      <c r="E352" s="121"/>
      <c r="F352" s="42">
        <v>2</v>
      </c>
      <c r="G352" s="42">
        <f t="shared" si="50"/>
        <v>8</v>
      </c>
      <c r="H352" s="42">
        <v>0.37</v>
      </c>
      <c r="I352" s="42"/>
      <c r="J352" s="42">
        <v>0.59</v>
      </c>
      <c r="K352" s="42">
        <f t="shared" si="49"/>
        <v>3.4927999999999999</v>
      </c>
    </row>
    <row r="353" spans="1:11" x14ac:dyDescent="0.25">
      <c r="A353" s="111"/>
      <c r="B353" s="119"/>
      <c r="C353" s="120"/>
      <c r="D353" s="120"/>
      <c r="E353" s="121"/>
      <c r="F353" s="42">
        <v>2</v>
      </c>
      <c r="G353" s="42">
        <f t="shared" si="50"/>
        <v>8</v>
      </c>
      <c r="H353" s="42">
        <v>0.31</v>
      </c>
      <c r="I353" s="42"/>
      <c r="J353" s="42">
        <v>0.59</v>
      </c>
      <c r="K353" s="42">
        <f t="shared" si="49"/>
        <v>2.9263999999999997</v>
      </c>
    </row>
    <row r="354" spans="1:11" x14ac:dyDescent="0.25">
      <c r="A354" s="111"/>
      <c r="B354" s="119"/>
      <c r="C354" s="120"/>
      <c r="D354" s="120"/>
      <c r="E354" s="121"/>
      <c r="F354" s="42">
        <v>4</v>
      </c>
      <c r="G354" s="42">
        <f t="shared" si="50"/>
        <v>8</v>
      </c>
      <c r="H354" s="42">
        <v>1.86</v>
      </c>
      <c r="I354" s="42"/>
      <c r="J354" s="42">
        <v>0.59</v>
      </c>
      <c r="K354" s="42">
        <f t="shared" si="49"/>
        <v>35.116799999999998</v>
      </c>
    </row>
    <row r="355" spans="1:11" x14ac:dyDescent="0.25">
      <c r="A355" s="111"/>
      <c r="B355" s="119"/>
      <c r="C355" s="120"/>
      <c r="D355" s="120"/>
      <c r="E355" s="121"/>
      <c r="F355" s="42">
        <v>11</v>
      </c>
      <c r="G355" s="42">
        <f t="shared" si="50"/>
        <v>8</v>
      </c>
      <c r="H355" s="42">
        <v>0.45</v>
      </c>
      <c r="I355" s="42"/>
      <c r="J355" s="42">
        <v>0.59</v>
      </c>
      <c r="K355" s="42">
        <f t="shared" si="49"/>
        <v>23.364000000000001</v>
      </c>
    </row>
    <row r="356" spans="1:11" x14ac:dyDescent="0.25">
      <c r="A356" s="111"/>
      <c r="B356" s="116" t="s">
        <v>36</v>
      </c>
      <c r="C356" s="117"/>
      <c r="D356" s="117"/>
      <c r="E356" s="118"/>
      <c r="F356" s="42">
        <v>2</v>
      </c>
      <c r="G356" s="42">
        <f>+G317</f>
        <v>12</v>
      </c>
      <c r="H356" s="42">
        <v>0.71</v>
      </c>
      <c r="I356" s="42"/>
      <c r="J356" s="42">
        <v>0.59</v>
      </c>
      <c r="K356" s="42">
        <f t="shared" si="49"/>
        <v>10.053599999999999</v>
      </c>
    </row>
    <row r="357" spans="1:11" x14ac:dyDescent="0.25">
      <c r="A357" s="111"/>
      <c r="B357" s="119"/>
      <c r="C357" s="120"/>
      <c r="D357" s="120"/>
      <c r="E357" s="121"/>
      <c r="F357" s="42">
        <v>2</v>
      </c>
      <c r="G357" s="42">
        <f>+G356</f>
        <v>12</v>
      </c>
      <c r="H357" s="42">
        <v>1.08</v>
      </c>
      <c r="I357" s="42"/>
      <c r="J357" s="42">
        <v>0.59</v>
      </c>
      <c r="K357" s="42">
        <f t="shared" si="49"/>
        <v>15.2928</v>
      </c>
    </row>
    <row r="358" spans="1:11" x14ac:dyDescent="0.25">
      <c r="A358" s="111"/>
      <c r="B358" s="119"/>
      <c r="C358" s="120"/>
      <c r="D358" s="120"/>
      <c r="E358" s="121"/>
      <c r="F358" s="42">
        <v>2</v>
      </c>
      <c r="G358" s="42">
        <f t="shared" ref="G358:G367" si="51">+G357</f>
        <v>12</v>
      </c>
      <c r="H358" s="42">
        <v>1.28</v>
      </c>
      <c r="I358" s="42"/>
      <c r="J358" s="42">
        <v>0.59</v>
      </c>
      <c r="K358" s="42">
        <f t="shared" si="49"/>
        <v>18.124799999999997</v>
      </c>
    </row>
    <row r="359" spans="1:11" x14ac:dyDescent="0.25">
      <c r="A359" s="111"/>
      <c r="B359" s="119"/>
      <c r="C359" s="120"/>
      <c r="D359" s="120"/>
      <c r="E359" s="121"/>
      <c r="F359" s="42">
        <v>2</v>
      </c>
      <c r="G359" s="42">
        <f t="shared" si="51"/>
        <v>12</v>
      </c>
      <c r="H359" s="42">
        <v>1.28</v>
      </c>
      <c r="I359" s="42"/>
      <c r="J359" s="42">
        <v>0.59</v>
      </c>
      <c r="K359" s="42">
        <f t="shared" si="49"/>
        <v>18.124799999999997</v>
      </c>
    </row>
    <row r="360" spans="1:11" x14ac:dyDescent="0.25">
      <c r="A360" s="111"/>
      <c r="B360" s="119"/>
      <c r="C360" s="120"/>
      <c r="D360" s="120"/>
      <c r="E360" s="121"/>
      <c r="F360" s="42">
        <v>2</v>
      </c>
      <c r="G360" s="42">
        <f t="shared" si="51"/>
        <v>12</v>
      </c>
      <c r="H360" s="42">
        <v>0.56000000000000005</v>
      </c>
      <c r="I360" s="42"/>
      <c r="J360" s="42">
        <v>0.59</v>
      </c>
      <c r="K360" s="42">
        <f t="shared" si="49"/>
        <v>7.9296000000000006</v>
      </c>
    </row>
    <row r="361" spans="1:11" x14ac:dyDescent="0.25">
      <c r="A361" s="111"/>
      <c r="B361" s="119"/>
      <c r="C361" s="120"/>
      <c r="D361" s="120"/>
      <c r="E361" s="121"/>
      <c r="F361" s="42">
        <v>2</v>
      </c>
      <c r="G361" s="42">
        <f t="shared" si="51"/>
        <v>12</v>
      </c>
      <c r="H361" s="42">
        <v>0.55000000000000004</v>
      </c>
      <c r="I361" s="42"/>
      <c r="J361" s="42">
        <v>0.59</v>
      </c>
      <c r="K361" s="42">
        <f t="shared" si="49"/>
        <v>7.7880000000000003</v>
      </c>
    </row>
    <row r="362" spans="1:11" x14ac:dyDescent="0.25">
      <c r="A362" s="111"/>
      <c r="B362" s="119"/>
      <c r="C362" s="120"/>
      <c r="D362" s="120"/>
      <c r="E362" s="121"/>
      <c r="F362" s="42">
        <v>2</v>
      </c>
      <c r="G362" s="42">
        <f t="shared" si="51"/>
        <v>12</v>
      </c>
      <c r="H362" s="42">
        <v>0.47</v>
      </c>
      <c r="I362" s="42"/>
      <c r="J362" s="42">
        <v>0.59</v>
      </c>
      <c r="K362" s="42">
        <f t="shared" si="49"/>
        <v>6.6551999999999989</v>
      </c>
    </row>
    <row r="363" spans="1:11" x14ac:dyDescent="0.25">
      <c r="A363" s="111"/>
      <c r="B363" s="119"/>
      <c r="C363" s="120"/>
      <c r="D363" s="120"/>
      <c r="E363" s="121"/>
      <c r="F363" s="42">
        <v>2</v>
      </c>
      <c r="G363" s="42">
        <f t="shared" si="51"/>
        <v>12</v>
      </c>
      <c r="H363" s="42">
        <v>0.42</v>
      </c>
      <c r="I363" s="42"/>
      <c r="J363" s="42">
        <v>0.59</v>
      </c>
      <c r="K363" s="42">
        <f t="shared" si="49"/>
        <v>5.9471999999999996</v>
      </c>
    </row>
    <row r="364" spans="1:11" x14ac:dyDescent="0.25">
      <c r="A364" s="111"/>
      <c r="B364" s="119"/>
      <c r="C364" s="120"/>
      <c r="D364" s="120"/>
      <c r="E364" s="121"/>
      <c r="F364" s="42">
        <v>2</v>
      </c>
      <c r="G364" s="42">
        <f t="shared" si="51"/>
        <v>12</v>
      </c>
      <c r="H364" s="42">
        <v>0.37</v>
      </c>
      <c r="I364" s="42"/>
      <c r="J364" s="42">
        <v>0.59</v>
      </c>
      <c r="K364" s="42">
        <f t="shared" si="49"/>
        <v>5.2391999999999994</v>
      </c>
    </row>
    <row r="365" spans="1:11" x14ac:dyDescent="0.25">
      <c r="A365" s="111"/>
      <c r="B365" s="119"/>
      <c r="C365" s="120"/>
      <c r="D365" s="120"/>
      <c r="E365" s="121"/>
      <c r="F365" s="42">
        <v>2</v>
      </c>
      <c r="G365" s="42">
        <f t="shared" si="51"/>
        <v>12</v>
      </c>
      <c r="H365" s="42">
        <v>0.31</v>
      </c>
      <c r="I365" s="42"/>
      <c r="J365" s="42">
        <v>0.59</v>
      </c>
      <c r="K365" s="42">
        <f t="shared" si="49"/>
        <v>4.3895999999999997</v>
      </c>
    </row>
    <row r="366" spans="1:11" x14ac:dyDescent="0.25">
      <c r="A366" s="111"/>
      <c r="B366" s="119"/>
      <c r="C366" s="120"/>
      <c r="D366" s="120"/>
      <c r="E366" s="121"/>
      <c r="F366" s="42">
        <v>4</v>
      </c>
      <c r="G366" s="42">
        <f t="shared" si="51"/>
        <v>12</v>
      </c>
      <c r="H366" s="42">
        <v>1.86</v>
      </c>
      <c r="I366" s="42"/>
      <c r="J366" s="42">
        <v>0.59</v>
      </c>
      <c r="K366" s="42">
        <f t="shared" si="49"/>
        <v>52.675199999999997</v>
      </c>
    </row>
    <row r="367" spans="1:11" x14ac:dyDescent="0.25">
      <c r="A367" s="111"/>
      <c r="B367" s="119"/>
      <c r="C367" s="120"/>
      <c r="D367" s="120"/>
      <c r="E367" s="121"/>
      <c r="F367" s="42">
        <v>11</v>
      </c>
      <c r="G367" s="42">
        <f t="shared" si="51"/>
        <v>12</v>
      </c>
      <c r="H367" s="42">
        <v>0.45</v>
      </c>
      <c r="I367" s="42"/>
      <c r="J367" s="42">
        <v>0.59</v>
      </c>
      <c r="K367" s="42">
        <f t="shared" si="49"/>
        <v>35.045999999999999</v>
      </c>
    </row>
    <row r="368" spans="1:11" x14ac:dyDescent="0.25">
      <c r="A368" s="111"/>
      <c r="B368" s="112" t="s">
        <v>37</v>
      </c>
      <c r="C368" s="112"/>
      <c r="D368" s="112"/>
      <c r="E368" s="112"/>
      <c r="F368" s="42">
        <v>2</v>
      </c>
      <c r="G368" s="42">
        <f>+G323</f>
        <v>24</v>
      </c>
      <c r="H368" s="42">
        <v>0.71</v>
      </c>
      <c r="I368" s="42"/>
      <c r="J368" s="42">
        <v>0.59</v>
      </c>
      <c r="K368" s="42">
        <f t="shared" si="49"/>
        <v>20.107199999999999</v>
      </c>
    </row>
    <row r="369" spans="1:11" x14ac:dyDescent="0.25">
      <c r="A369" s="111"/>
      <c r="B369" s="112"/>
      <c r="C369" s="112"/>
      <c r="D369" s="112"/>
      <c r="E369" s="112"/>
      <c r="F369" s="42">
        <v>2</v>
      </c>
      <c r="G369" s="42">
        <f>+G368</f>
        <v>24</v>
      </c>
      <c r="H369" s="42">
        <v>1.08</v>
      </c>
      <c r="I369" s="42"/>
      <c r="J369" s="42">
        <v>0.59</v>
      </c>
      <c r="K369" s="42">
        <f t="shared" si="49"/>
        <v>30.585599999999999</v>
      </c>
    </row>
    <row r="370" spans="1:11" x14ac:dyDescent="0.25">
      <c r="A370" s="111"/>
      <c r="B370" s="112"/>
      <c r="C370" s="112"/>
      <c r="D370" s="112"/>
      <c r="E370" s="112"/>
      <c r="F370" s="42">
        <v>2</v>
      </c>
      <c r="G370" s="42">
        <f t="shared" ref="G370:G379" si="52">+G369</f>
        <v>24</v>
      </c>
      <c r="H370" s="42">
        <v>1.28</v>
      </c>
      <c r="I370" s="42"/>
      <c r="J370" s="42">
        <v>0.59</v>
      </c>
      <c r="K370" s="42">
        <f t="shared" si="49"/>
        <v>36.249599999999994</v>
      </c>
    </row>
    <row r="371" spans="1:11" x14ac:dyDescent="0.25">
      <c r="A371" s="111"/>
      <c r="B371" s="112"/>
      <c r="C371" s="112"/>
      <c r="D371" s="112"/>
      <c r="E371" s="112"/>
      <c r="F371" s="42">
        <v>2</v>
      </c>
      <c r="G371" s="42">
        <f t="shared" si="52"/>
        <v>24</v>
      </c>
      <c r="H371" s="42">
        <v>1.28</v>
      </c>
      <c r="I371" s="42"/>
      <c r="J371" s="42">
        <v>0.59</v>
      </c>
      <c r="K371" s="42">
        <f t="shared" si="49"/>
        <v>36.249599999999994</v>
      </c>
    </row>
    <row r="372" spans="1:11" x14ac:dyDescent="0.25">
      <c r="A372" s="111"/>
      <c r="B372" s="112"/>
      <c r="C372" s="112"/>
      <c r="D372" s="112"/>
      <c r="E372" s="112"/>
      <c r="F372" s="42">
        <v>2</v>
      </c>
      <c r="G372" s="42">
        <f t="shared" si="52"/>
        <v>24</v>
      </c>
      <c r="H372" s="42">
        <v>0.56000000000000005</v>
      </c>
      <c r="I372" s="42"/>
      <c r="J372" s="42">
        <v>0.59</v>
      </c>
      <c r="K372" s="42">
        <f t="shared" si="49"/>
        <v>15.859200000000001</v>
      </c>
    </row>
    <row r="373" spans="1:11" x14ac:dyDescent="0.25">
      <c r="A373" s="111"/>
      <c r="B373" s="112"/>
      <c r="C373" s="112"/>
      <c r="D373" s="112"/>
      <c r="E373" s="112"/>
      <c r="F373" s="42">
        <v>2</v>
      </c>
      <c r="G373" s="42">
        <f t="shared" si="52"/>
        <v>24</v>
      </c>
      <c r="H373" s="42">
        <v>0.55000000000000004</v>
      </c>
      <c r="I373" s="42"/>
      <c r="J373" s="42">
        <v>0.59</v>
      </c>
      <c r="K373" s="42">
        <f t="shared" si="49"/>
        <v>15.576000000000001</v>
      </c>
    </row>
    <row r="374" spans="1:11" x14ac:dyDescent="0.25">
      <c r="A374" s="111"/>
      <c r="B374" s="112"/>
      <c r="C374" s="112"/>
      <c r="D374" s="112"/>
      <c r="E374" s="112"/>
      <c r="F374" s="42">
        <v>2</v>
      </c>
      <c r="G374" s="42">
        <f t="shared" si="52"/>
        <v>24</v>
      </c>
      <c r="H374" s="42">
        <v>0.47</v>
      </c>
      <c r="I374" s="42"/>
      <c r="J374" s="42">
        <v>0.59</v>
      </c>
      <c r="K374" s="42">
        <f t="shared" si="49"/>
        <v>13.310399999999998</v>
      </c>
    </row>
    <row r="375" spans="1:11" x14ac:dyDescent="0.25">
      <c r="A375" s="111"/>
      <c r="B375" s="112"/>
      <c r="C375" s="112"/>
      <c r="D375" s="112"/>
      <c r="E375" s="112"/>
      <c r="F375" s="42">
        <v>2</v>
      </c>
      <c r="G375" s="42">
        <f t="shared" si="52"/>
        <v>24</v>
      </c>
      <c r="H375" s="42">
        <v>0.42</v>
      </c>
      <c r="I375" s="42"/>
      <c r="J375" s="42">
        <v>0.59</v>
      </c>
      <c r="K375" s="42">
        <f t="shared" si="49"/>
        <v>11.894399999999999</v>
      </c>
    </row>
    <row r="376" spans="1:11" x14ac:dyDescent="0.25">
      <c r="A376" s="111"/>
      <c r="B376" s="112"/>
      <c r="C376" s="112"/>
      <c r="D376" s="112"/>
      <c r="E376" s="112"/>
      <c r="F376" s="42">
        <v>2</v>
      </c>
      <c r="G376" s="42">
        <f t="shared" si="52"/>
        <v>24</v>
      </c>
      <c r="H376" s="42">
        <v>0.37</v>
      </c>
      <c r="I376" s="42"/>
      <c r="J376" s="42">
        <v>0.59</v>
      </c>
      <c r="K376" s="42">
        <f t="shared" si="49"/>
        <v>10.478399999999999</v>
      </c>
    </row>
    <row r="377" spans="1:11" x14ac:dyDescent="0.25">
      <c r="A377" s="111"/>
      <c r="B377" s="112"/>
      <c r="C377" s="112"/>
      <c r="D377" s="112"/>
      <c r="E377" s="112"/>
      <c r="F377" s="42">
        <v>2</v>
      </c>
      <c r="G377" s="42">
        <f t="shared" si="52"/>
        <v>24</v>
      </c>
      <c r="H377" s="42">
        <v>0.31</v>
      </c>
      <c r="I377" s="42"/>
      <c r="J377" s="42">
        <v>0.59</v>
      </c>
      <c r="K377" s="42">
        <f t="shared" si="49"/>
        <v>8.7791999999999994</v>
      </c>
    </row>
    <row r="378" spans="1:11" x14ac:dyDescent="0.25">
      <c r="A378" s="111"/>
      <c r="B378" s="112"/>
      <c r="C378" s="112"/>
      <c r="D378" s="112"/>
      <c r="E378" s="112"/>
      <c r="F378" s="42">
        <v>4</v>
      </c>
      <c r="G378" s="42">
        <f t="shared" si="52"/>
        <v>24</v>
      </c>
      <c r="H378" s="42">
        <v>1.86</v>
      </c>
      <c r="I378" s="42"/>
      <c r="J378" s="42">
        <v>0.59</v>
      </c>
      <c r="K378" s="42">
        <f t="shared" si="49"/>
        <v>105.35039999999999</v>
      </c>
    </row>
    <row r="379" spans="1:11" x14ac:dyDescent="0.25">
      <c r="A379" s="111"/>
      <c r="B379" s="112"/>
      <c r="C379" s="112"/>
      <c r="D379" s="112"/>
      <c r="E379" s="112"/>
      <c r="F379" s="42">
        <v>11</v>
      </c>
      <c r="G379" s="42">
        <f t="shared" si="52"/>
        <v>24</v>
      </c>
      <c r="H379" s="42">
        <v>0.45</v>
      </c>
      <c r="I379" s="42"/>
      <c r="J379" s="42">
        <v>0.59</v>
      </c>
      <c r="K379" s="42">
        <f t="shared" si="49"/>
        <v>70.091999999999999</v>
      </c>
    </row>
    <row r="380" spans="1:11" x14ac:dyDescent="0.25">
      <c r="G380" s="100" t="str">
        <f>+CONCATENATE("Metrado Total :",K358)</f>
        <v>Metrado Total :18.1248</v>
      </c>
      <c r="H380" s="101"/>
      <c r="I380" s="102"/>
      <c r="K380" s="54">
        <f>+SUM(K331:K379)</f>
        <v>1170.7370000000001</v>
      </c>
    </row>
    <row r="382" spans="1:11" x14ac:dyDescent="0.25">
      <c r="A382" s="53" t="s">
        <v>316</v>
      </c>
      <c r="B382" s="113" t="s">
        <v>147</v>
      </c>
      <c r="C382" s="114"/>
      <c r="D382" s="114"/>
      <c r="E382" s="114"/>
      <c r="F382" s="114"/>
      <c r="G382" s="114"/>
      <c r="H382" s="114"/>
      <c r="I382" s="115"/>
      <c r="J382" s="48" t="s">
        <v>22</v>
      </c>
      <c r="K382" s="52" t="s">
        <v>43</v>
      </c>
    </row>
    <row r="383" spans="1:11" x14ac:dyDescent="0.25">
      <c r="A383" s="47" t="s">
        <v>13</v>
      </c>
      <c r="B383" s="109" t="s">
        <v>14</v>
      </c>
      <c r="C383" s="109"/>
      <c r="D383" s="109"/>
      <c r="E383" s="109"/>
      <c r="F383" s="49" t="s">
        <v>20</v>
      </c>
      <c r="G383" s="49" t="s">
        <v>19</v>
      </c>
      <c r="H383" s="49" t="s">
        <v>18</v>
      </c>
      <c r="I383" s="49" t="s">
        <v>17</v>
      </c>
      <c r="J383" s="49" t="s">
        <v>16</v>
      </c>
      <c r="K383" s="49" t="s">
        <v>15</v>
      </c>
    </row>
    <row r="384" spans="1:11" x14ac:dyDescent="0.25">
      <c r="A384" s="111"/>
      <c r="B384" s="112" t="s">
        <v>34</v>
      </c>
      <c r="C384" s="112"/>
      <c r="D384" s="112"/>
      <c r="E384" s="112"/>
      <c r="F384" s="42">
        <v>2</v>
      </c>
      <c r="G384" s="42">
        <v>30</v>
      </c>
      <c r="H384" s="42">
        <v>0.15</v>
      </c>
      <c r="I384" s="111">
        <v>0.42</v>
      </c>
      <c r="J384" s="111"/>
      <c r="K384" s="42">
        <f t="shared" ref="K384:K391" si="53">+PRODUCT(F384:J384)</f>
        <v>3.78</v>
      </c>
    </row>
    <row r="385" spans="1:11" x14ac:dyDescent="0.25">
      <c r="A385" s="111"/>
      <c r="B385" s="112"/>
      <c r="C385" s="112"/>
      <c r="D385" s="112"/>
      <c r="E385" s="112"/>
      <c r="F385" s="42">
        <v>1</v>
      </c>
      <c r="G385" s="42">
        <v>30</v>
      </c>
      <c r="H385" s="42">
        <v>1.4</v>
      </c>
      <c r="I385" s="43">
        <v>0.5</v>
      </c>
      <c r="J385" s="43">
        <v>0.1</v>
      </c>
      <c r="K385" s="42">
        <f t="shared" si="53"/>
        <v>2.1</v>
      </c>
    </row>
    <row r="386" spans="1:11" x14ac:dyDescent="0.25">
      <c r="A386" s="111"/>
      <c r="B386" s="112" t="s">
        <v>35</v>
      </c>
      <c r="C386" s="112"/>
      <c r="D386" s="112"/>
      <c r="E386" s="112"/>
      <c r="F386" s="42">
        <v>2</v>
      </c>
      <c r="G386" s="42">
        <v>8</v>
      </c>
      <c r="H386" s="42">
        <v>0.15</v>
      </c>
      <c r="I386" s="111">
        <v>0.42</v>
      </c>
      <c r="J386" s="111"/>
      <c r="K386" s="42">
        <f t="shared" si="53"/>
        <v>1.008</v>
      </c>
    </row>
    <row r="387" spans="1:11" x14ac:dyDescent="0.25">
      <c r="A387" s="111"/>
      <c r="B387" s="112"/>
      <c r="C387" s="112"/>
      <c r="D387" s="112"/>
      <c r="E387" s="112"/>
      <c r="F387" s="42">
        <v>1</v>
      </c>
      <c r="G387" s="42">
        <v>8</v>
      </c>
      <c r="H387" s="42">
        <v>1.4</v>
      </c>
      <c r="I387" s="43">
        <v>0.5</v>
      </c>
      <c r="J387" s="43">
        <v>0.1</v>
      </c>
      <c r="K387" s="42">
        <f t="shared" si="53"/>
        <v>0.55999999999999994</v>
      </c>
    </row>
    <row r="388" spans="1:11" x14ac:dyDescent="0.25">
      <c r="A388" s="111"/>
      <c r="B388" s="112" t="s">
        <v>36</v>
      </c>
      <c r="C388" s="112"/>
      <c r="D388" s="112"/>
      <c r="E388" s="112"/>
      <c r="F388" s="42">
        <v>2</v>
      </c>
      <c r="G388" s="42">
        <v>12</v>
      </c>
      <c r="H388" s="42">
        <v>0.15</v>
      </c>
      <c r="I388" s="111">
        <v>0.42</v>
      </c>
      <c r="J388" s="111"/>
      <c r="K388" s="42">
        <f t="shared" si="53"/>
        <v>1.5119999999999998</v>
      </c>
    </row>
    <row r="389" spans="1:11" x14ac:dyDescent="0.25">
      <c r="A389" s="111"/>
      <c r="B389" s="112"/>
      <c r="C389" s="112"/>
      <c r="D389" s="112"/>
      <c r="E389" s="112"/>
      <c r="F389" s="42">
        <v>2</v>
      </c>
      <c r="G389" s="42">
        <v>12</v>
      </c>
      <c r="H389" s="42">
        <v>1.4</v>
      </c>
      <c r="I389" s="43">
        <v>0.5</v>
      </c>
      <c r="J389" s="43">
        <v>0.1</v>
      </c>
      <c r="K389" s="42">
        <f t="shared" si="53"/>
        <v>1.6799999999999997</v>
      </c>
    </row>
    <row r="390" spans="1:11" x14ac:dyDescent="0.25">
      <c r="A390" s="111"/>
      <c r="B390" s="112" t="s">
        <v>37</v>
      </c>
      <c r="C390" s="112"/>
      <c r="D390" s="112"/>
      <c r="E390" s="112"/>
      <c r="F390" s="42">
        <v>2</v>
      </c>
      <c r="G390" s="42">
        <v>24</v>
      </c>
      <c r="H390" s="42">
        <v>0.15</v>
      </c>
      <c r="I390" s="111">
        <v>0.42</v>
      </c>
      <c r="J390" s="111"/>
      <c r="K390" s="42">
        <f t="shared" si="53"/>
        <v>3.0239999999999996</v>
      </c>
    </row>
    <row r="391" spans="1:11" x14ac:dyDescent="0.25">
      <c r="A391" s="111"/>
      <c r="B391" s="112"/>
      <c r="C391" s="112"/>
      <c r="D391" s="112"/>
      <c r="E391" s="112"/>
      <c r="F391" s="42">
        <v>1</v>
      </c>
      <c r="G391" s="42">
        <v>24</v>
      </c>
      <c r="H391" s="42">
        <v>1.4</v>
      </c>
      <c r="I391" s="43">
        <v>0.5</v>
      </c>
      <c r="J391" s="43">
        <v>0.1</v>
      </c>
      <c r="K391" s="42">
        <f t="shared" si="53"/>
        <v>1.6799999999999997</v>
      </c>
    </row>
    <row r="392" spans="1:11" x14ac:dyDescent="0.25">
      <c r="G392" s="100" t="str">
        <f>+CONCATENATE("Metrado Total :",K382)</f>
        <v>Metrado Total :m3</v>
      </c>
      <c r="H392" s="101"/>
      <c r="I392" s="102"/>
      <c r="K392" s="54">
        <f>+SUM(K384:K391)</f>
        <v>15.343999999999998</v>
      </c>
    </row>
    <row r="394" spans="1:11" x14ac:dyDescent="0.25">
      <c r="A394" s="53" t="s">
        <v>200</v>
      </c>
      <c r="B394" s="113" t="s">
        <v>62</v>
      </c>
      <c r="C394" s="114"/>
      <c r="D394" s="114"/>
      <c r="E394" s="114"/>
      <c r="F394" s="114"/>
      <c r="G394" s="114"/>
      <c r="H394" s="114"/>
      <c r="I394" s="115"/>
      <c r="J394" s="48" t="s">
        <v>22</v>
      </c>
      <c r="K394" s="52" t="s">
        <v>38</v>
      </c>
    </row>
    <row r="395" spans="1:11" x14ac:dyDescent="0.25">
      <c r="A395" s="47" t="s">
        <v>13</v>
      </c>
      <c r="B395" s="109" t="s">
        <v>14</v>
      </c>
      <c r="C395" s="109"/>
      <c r="D395" s="109"/>
      <c r="E395" s="109"/>
      <c r="F395" s="49" t="s">
        <v>20</v>
      </c>
      <c r="G395" s="49" t="s">
        <v>19</v>
      </c>
      <c r="H395" s="49" t="s">
        <v>18</v>
      </c>
      <c r="I395" s="49" t="s">
        <v>17</v>
      </c>
      <c r="J395" s="49" t="s">
        <v>16</v>
      </c>
      <c r="K395" s="49" t="s">
        <v>15</v>
      </c>
    </row>
    <row r="396" spans="1:11" x14ac:dyDescent="0.25">
      <c r="A396" s="111"/>
      <c r="B396" s="116" t="s">
        <v>34</v>
      </c>
      <c r="C396" s="117"/>
      <c r="D396" s="117"/>
      <c r="E396" s="118"/>
      <c r="F396" s="42">
        <v>4</v>
      </c>
      <c r="G396" s="42">
        <v>30</v>
      </c>
      <c r="H396" s="42"/>
      <c r="I396" s="100">
        <v>0.42</v>
      </c>
      <c r="J396" s="102"/>
      <c r="K396" s="42">
        <f t="shared" ref="K396:K415" si="54">+PRODUCT(F396:J396)</f>
        <v>50.4</v>
      </c>
    </row>
    <row r="397" spans="1:11" x14ac:dyDescent="0.25">
      <c r="A397" s="111"/>
      <c r="B397" s="119"/>
      <c r="C397" s="120"/>
      <c r="D397" s="120"/>
      <c r="E397" s="121"/>
      <c r="F397" s="42">
        <v>2</v>
      </c>
      <c r="G397" s="42">
        <v>30</v>
      </c>
      <c r="H397" s="42">
        <v>0.86</v>
      </c>
      <c r="I397" s="42">
        <v>0.15</v>
      </c>
      <c r="J397" s="56"/>
      <c r="K397" s="42">
        <f t="shared" si="54"/>
        <v>7.74</v>
      </c>
    </row>
    <row r="398" spans="1:11" x14ac:dyDescent="0.25">
      <c r="A398" s="111"/>
      <c r="B398" s="119"/>
      <c r="C398" s="120"/>
      <c r="D398" s="120"/>
      <c r="E398" s="121"/>
      <c r="F398" s="42">
        <v>2</v>
      </c>
      <c r="G398" s="42">
        <v>30</v>
      </c>
      <c r="H398" s="42">
        <v>0.93</v>
      </c>
      <c r="I398" s="42">
        <v>0.15</v>
      </c>
      <c r="J398" s="42"/>
      <c r="K398" s="42">
        <f t="shared" si="54"/>
        <v>8.370000000000001</v>
      </c>
    </row>
    <row r="399" spans="1:11" x14ac:dyDescent="0.25">
      <c r="A399" s="111"/>
      <c r="B399" s="119"/>
      <c r="C399" s="120"/>
      <c r="D399" s="120"/>
      <c r="E399" s="121"/>
      <c r="F399" s="42">
        <v>2</v>
      </c>
      <c r="G399" s="42">
        <v>30</v>
      </c>
      <c r="H399" s="42">
        <v>1.4</v>
      </c>
      <c r="I399" s="42"/>
      <c r="J399" s="42">
        <v>0.1</v>
      </c>
      <c r="K399" s="42">
        <f t="shared" si="54"/>
        <v>8.4</v>
      </c>
    </row>
    <row r="400" spans="1:11" x14ac:dyDescent="0.25">
      <c r="A400" s="111"/>
      <c r="B400" s="122"/>
      <c r="C400" s="123"/>
      <c r="D400" s="123"/>
      <c r="E400" s="124"/>
      <c r="F400" s="42">
        <v>2</v>
      </c>
      <c r="G400" s="42">
        <v>30</v>
      </c>
      <c r="H400" s="42">
        <v>1.4</v>
      </c>
      <c r="I400" s="42">
        <v>0.51</v>
      </c>
      <c r="J400" s="42"/>
      <c r="K400" s="42">
        <f t="shared" si="54"/>
        <v>42.84</v>
      </c>
    </row>
    <row r="401" spans="1:11" x14ac:dyDescent="0.25">
      <c r="A401" s="111"/>
      <c r="B401" s="116" t="s">
        <v>35</v>
      </c>
      <c r="C401" s="117"/>
      <c r="D401" s="117"/>
      <c r="E401" s="118"/>
      <c r="F401" s="42">
        <v>4</v>
      </c>
      <c r="G401" s="42">
        <f>+G344</f>
        <v>8</v>
      </c>
      <c r="H401" s="42"/>
      <c r="I401" s="100">
        <v>0.42</v>
      </c>
      <c r="J401" s="102"/>
      <c r="K401" s="42">
        <f t="shared" si="54"/>
        <v>13.44</v>
      </c>
    </row>
    <row r="402" spans="1:11" x14ac:dyDescent="0.25">
      <c r="A402" s="111"/>
      <c r="B402" s="119"/>
      <c r="C402" s="120"/>
      <c r="D402" s="120"/>
      <c r="E402" s="121"/>
      <c r="F402" s="42">
        <v>2</v>
      </c>
      <c r="G402" s="42">
        <f>+G401</f>
        <v>8</v>
      </c>
      <c r="H402" s="42">
        <v>0.86</v>
      </c>
      <c r="I402" s="42">
        <v>0.15</v>
      </c>
      <c r="J402" s="56"/>
      <c r="K402" s="42">
        <f t="shared" si="54"/>
        <v>2.0640000000000001</v>
      </c>
    </row>
    <row r="403" spans="1:11" x14ac:dyDescent="0.25">
      <c r="A403" s="111"/>
      <c r="B403" s="119"/>
      <c r="C403" s="120"/>
      <c r="D403" s="120"/>
      <c r="E403" s="121"/>
      <c r="F403" s="42">
        <v>2</v>
      </c>
      <c r="G403" s="42">
        <f t="shared" ref="G403:G405" si="55">+G402</f>
        <v>8</v>
      </c>
      <c r="H403" s="42">
        <v>0.93</v>
      </c>
      <c r="I403" s="42">
        <v>0.15</v>
      </c>
      <c r="J403" s="42"/>
      <c r="K403" s="42">
        <f t="shared" si="54"/>
        <v>2.2320000000000002</v>
      </c>
    </row>
    <row r="404" spans="1:11" x14ac:dyDescent="0.25">
      <c r="A404" s="111"/>
      <c r="B404" s="119"/>
      <c r="C404" s="120"/>
      <c r="D404" s="120"/>
      <c r="E404" s="121"/>
      <c r="F404" s="42">
        <v>2</v>
      </c>
      <c r="G404" s="42">
        <f t="shared" si="55"/>
        <v>8</v>
      </c>
      <c r="H404" s="42">
        <v>1.4</v>
      </c>
      <c r="I404" s="42"/>
      <c r="J404" s="42">
        <v>0.1</v>
      </c>
      <c r="K404" s="42">
        <f t="shared" si="54"/>
        <v>2.2399999999999998</v>
      </c>
    </row>
    <row r="405" spans="1:11" x14ac:dyDescent="0.25">
      <c r="A405" s="111"/>
      <c r="B405" s="122"/>
      <c r="C405" s="123"/>
      <c r="D405" s="123"/>
      <c r="E405" s="124"/>
      <c r="F405" s="42">
        <v>2</v>
      </c>
      <c r="G405" s="42">
        <f t="shared" si="55"/>
        <v>8</v>
      </c>
      <c r="H405" s="42">
        <v>1.4</v>
      </c>
      <c r="I405" s="42">
        <v>0.51</v>
      </c>
      <c r="J405" s="42"/>
      <c r="K405" s="42">
        <f t="shared" si="54"/>
        <v>11.423999999999999</v>
      </c>
    </row>
    <row r="406" spans="1:11" x14ac:dyDescent="0.25">
      <c r="A406" s="111"/>
      <c r="B406" s="116" t="s">
        <v>36</v>
      </c>
      <c r="C406" s="117"/>
      <c r="D406" s="117"/>
      <c r="E406" s="118"/>
      <c r="F406" s="42">
        <v>4</v>
      </c>
      <c r="G406" s="42">
        <f>+G356</f>
        <v>12</v>
      </c>
      <c r="H406" s="42"/>
      <c r="I406" s="100">
        <v>0.42</v>
      </c>
      <c r="J406" s="102"/>
      <c r="K406" s="42">
        <f t="shared" si="54"/>
        <v>20.16</v>
      </c>
    </row>
    <row r="407" spans="1:11" x14ac:dyDescent="0.25">
      <c r="A407" s="111"/>
      <c r="B407" s="119"/>
      <c r="C407" s="120"/>
      <c r="D407" s="120"/>
      <c r="E407" s="121"/>
      <c r="F407" s="42">
        <v>2</v>
      </c>
      <c r="G407" s="42">
        <f>+G406</f>
        <v>12</v>
      </c>
      <c r="H407" s="42">
        <v>0.86</v>
      </c>
      <c r="I407" s="42">
        <v>0.15</v>
      </c>
      <c r="J407" s="56"/>
      <c r="K407" s="42">
        <f t="shared" si="54"/>
        <v>3.0960000000000001</v>
      </c>
    </row>
    <row r="408" spans="1:11" x14ac:dyDescent="0.25">
      <c r="A408" s="111"/>
      <c r="B408" s="119"/>
      <c r="C408" s="120"/>
      <c r="D408" s="120"/>
      <c r="E408" s="121"/>
      <c r="F408" s="42">
        <v>2</v>
      </c>
      <c r="G408" s="42">
        <f t="shared" ref="G408:G410" si="56">+G407</f>
        <v>12</v>
      </c>
      <c r="H408" s="42">
        <v>0.93</v>
      </c>
      <c r="I408" s="42">
        <v>0.15</v>
      </c>
      <c r="J408" s="42"/>
      <c r="K408" s="42">
        <f t="shared" si="54"/>
        <v>3.3479999999999999</v>
      </c>
    </row>
    <row r="409" spans="1:11" x14ac:dyDescent="0.25">
      <c r="A409" s="111"/>
      <c r="B409" s="119"/>
      <c r="C409" s="120"/>
      <c r="D409" s="120"/>
      <c r="E409" s="121"/>
      <c r="F409" s="42">
        <v>2</v>
      </c>
      <c r="G409" s="42">
        <f t="shared" si="56"/>
        <v>12</v>
      </c>
      <c r="H409" s="42">
        <v>1.4</v>
      </c>
      <c r="I409" s="42"/>
      <c r="J409" s="42">
        <v>0.1</v>
      </c>
      <c r="K409" s="42">
        <f t="shared" si="54"/>
        <v>3.3599999999999994</v>
      </c>
    </row>
    <row r="410" spans="1:11" x14ac:dyDescent="0.25">
      <c r="A410" s="111"/>
      <c r="B410" s="122"/>
      <c r="C410" s="123"/>
      <c r="D410" s="123"/>
      <c r="E410" s="124"/>
      <c r="F410" s="42">
        <v>2</v>
      </c>
      <c r="G410" s="42">
        <f t="shared" si="56"/>
        <v>12</v>
      </c>
      <c r="H410" s="42">
        <v>1.4</v>
      </c>
      <c r="I410" s="42">
        <v>0.51</v>
      </c>
      <c r="J410" s="42"/>
      <c r="K410" s="42">
        <f t="shared" si="54"/>
        <v>17.135999999999996</v>
      </c>
    </row>
    <row r="411" spans="1:11" x14ac:dyDescent="0.25">
      <c r="A411" s="111"/>
      <c r="B411" s="116" t="s">
        <v>37</v>
      </c>
      <c r="C411" s="117"/>
      <c r="D411" s="117"/>
      <c r="E411" s="118"/>
      <c r="F411" s="42">
        <v>4</v>
      </c>
      <c r="G411" s="42">
        <f>+G368</f>
        <v>24</v>
      </c>
      <c r="H411" s="42"/>
      <c r="I411" s="100">
        <v>0.42</v>
      </c>
      <c r="J411" s="102"/>
      <c r="K411" s="42">
        <f t="shared" si="54"/>
        <v>40.32</v>
      </c>
    </row>
    <row r="412" spans="1:11" x14ac:dyDescent="0.25">
      <c r="A412" s="111"/>
      <c r="B412" s="119"/>
      <c r="C412" s="120"/>
      <c r="D412" s="120"/>
      <c r="E412" s="121"/>
      <c r="F412" s="42">
        <v>2</v>
      </c>
      <c r="G412" s="42">
        <f>+G411</f>
        <v>24</v>
      </c>
      <c r="H412" s="42">
        <v>0.86</v>
      </c>
      <c r="I412" s="42">
        <v>0.15</v>
      </c>
      <c r="J412" s="56"/>
      <c r="K412" s="42">
        <f t="shared" si="54"/>
        <v>6.1920000000000002</v>
      </c>
    </row>
    <row r="413" spans="1:11" x14ac:dyDescent="0.25">
      <c r="A413" s="111"/>
      <c r="B413" s="119"/>
      <c r="C413" s="120"/>
      <c r="D413" s="120"/>
      <c r="E413" s="121"/>
      <c r="F413" s="42">
        <v>2</v>
      </c>
      <c r="G413" s="42">
        <f t="shared" ref="G413:G415" si="57">+G412</f>
        <v>24</v>
      </c>
      <c r="H413" s="42">
        <v>0.93</v>
      </c>
      <c r="I413" s="42">
        <v>0.15</v>
      </c>
      <c r="J413" s="42"/>
      <c r="K413" s="42">
        <f t="shared" si="54"/>
        <v>6.6959999999999997</v>
      </c>
    </row>
    <row r="414" spans="1:11" x14ac:dyDescent="0.25">
      <c r="A414" s="111"/>
      <c r="B414" s="119"/>
      <c r="C414" s="120"/>
      <c r="D414" s="120"/>
      <c r="E414" s="121"/>
      <c r="F414" s="42">
        <v>2</v>
      </c>
      <c r="G414" s="42">
        <f t="shared" si="57"/>
        <v>24</v>
      </c>
      <c r="H414" s="42">
        <v>1.4</v>
      </c>
      <c r="I414" s="42"/>
      <c r="J414" s="42">
        <v>0.1</v>
      </c>
      <c r="K414" s="42">
        <f t="shared" si="54"/>
        <v>6.7199999999999989</v>
      </c>
    </row>
    <row r="415" spans="1:11" x14ac:dyDescent="0.25">
      <c r="A415" s="111"/>
      <c r="B415" s="122"/>
      <c r="C415" s="123"/>
      <c r="D415" s="123"/>
      <c r="E415" s="124"/>
      <c r="F415" s="42">
        <v>2</v>
      </c>
      <c r="G415" s="42">
        <f t="shared" si="57"/>
        <v>24</v>
      </c>
      <c r="H415" s="42">
        <v>1.4</v>
      </c>
      <c r="I415" s="42">
        <v>0.51</v>
      </c>
      <c r="J415" s="42"/>
      <c r="K415" s="42">
        <f t="shared" si="54"/>
        <v>34.271999999999991</v>
      </c>
    </row>
    <row r="416" spans="1:11" x14ac:dyDescent="0.25">
      <c r="G416" s="100" t="str">
        <f>+CONCATENATE("Metrado Total :",K394)</f>
        <v>Metrado Total :m2</v>
      </c>
      <c r="H416" s="101"/>
      <c r="I416" s="102"/>
      <c r="K416" s="54">
        <f>+SUM(K396:K415)</f>
        <v>290.45</v>
      </c>
    </row>
    <row r="418" spans="1:11" x14ac:dyDescent="0.25">
      <c r="A418" s="53" t="s">
        <v>201</v>
      </c>
      <c r="B418" s="113" t="s">
        <v>312</v>
      </c>
      <c r="C418" s="114"/>
      <c r="D418" s="114"/>
      <c r="E418" s="114"/>
      <c r="F418" s="114"/>
      <c r="G418" s="114"/>
      <c r="H418" s="114"/>
      <c r="I418" s="115"/>
      <c r="J418" s="48" t="s">
        <v>22</v>
      </c>
      <c r="K418" s="52" t="s">
        <v>110</v>
      </c>
    </row>
    <row r="419" spans="1:11" x14ac:dyDescent="0.25">
      <c r="A419" s="47" t="s">
        <v>13</v>
      </c>
      <c r="B419" s="109" t="s">
        <v>14</v>
      </c>
      <c r="C419" s="109"/>
      <c r="D419" s="109"/>
      <c r="E419" s="109"/>
      <c r="F419" s="49" t="s">
        <v>20</v>
      </c>
      <c r="G419" s="49" t="s">
        <v>19</v>
      </c>
      <c r="H419" s="49" t="s">
        <v>18</v>
      </c>
      <c r="I419" s="49" t="s">
        <v>17</v>
      </c>
      <c r="J419" s="49" t="s">
        <v>16</v>
      </c>
      <c r="K419" s="49" t="s">
        <v>15</v>
      </c>
    </row>
    <row r="420" spans="1:11" x14ac:dyDescent="0.25">
      <c r="A420" s="125"/>
      <c r="B420" s="159" t="s">
        <v>34</v>
      </c>
      <c r="C420" s="160"/>
      <c r="D420" s="160"/>
      <c r="E420" s="158"/>
      <c r="F420" s="42">
        <v>2</v>
      </c>
      <c r="G420" s="42">
        <v>30</v>
      </c>
      <c r="H420" s="42"/>
      <c r="I420" s="42"/>
      <c r="J420" s="42"/>
      <c r="K420" s="42">
        <f t="shared" ref="K420:K423" si="58">+PRODUCT(F420:J420)</f>
        <v>60</v>
      </c>
    </row>
    <row r="421" spans="1:11" x14ac:dyDescent="0.25">
      <c r="A421" s="126"/>
      <c r="B421" s="159" t="s">
        <v>35</v>
      </c>
      <c r="C421" s="160"/>
      <c r="D421" s="160"/>
      <c r="E421" s="158"/>
      <c r="F421" s="42">
        <v>2</v>
      </c>
      <c r="G421" s="42">
        <f>+G401</f>
        <v>8</v>
      </c>
      <c r="H421" s="42"/>
      <c r="I421" s="42"/>
      <c r="J421" s="42"/>
      <c r="K421" s="42">
        <f t="shared" si="58"/>
        <v>16</v>
      </c>
    </row>
    <row r="422" spans="1:11" x14ac:dyDescent="0.25">
      <c r="A422" s="126"/>
      <c r="B422" s="159" t="s">
        <v>36</v>
      </c>
      <c r="C422" s="160"/>
      <c r="D422" s="160"/>
      <c r="E422" s="158"/>
      <c r="F422" s="42">
        <v>2</v>
      </c>
      <c r="G422" s="42">
        <f>+G409</f>
        <v>12</v>
      </c>
      <c r="H422" s="42"/>
      <c r="I422" s="42"/>
      <c r="J422" s="42"/>
      <c r="K422" s="42">
        <f t="shared" si="58"/>
        <v>24</v>
      </c>
    </row>
    <row r="423" spans="1:11" x14ac:dyDescent="0.25">
      <c r="A423" s="127"/>
      <c r="B423" s="159" t="s">
        <v>37</v>
      </c>
      <c r="C423" s="160"/>
      <c r="D423" s="160"/>
      <c r="E423" s="158"/>
      <c r="F423" s="42">
        <v>2</v>
      </c>
      <c r="G423" s="42">
        <f>+G414</f>
        <v>24</v>
      </c>
      <c r="H423" s="42"/>
      <c r="I423" s="42"/>
      <c r="J423" s="42"/>
      <c r="K423" s="42">
        <f t="shared" si="58"/>
        <v>48</v>
      </c>
    </row>
    <row r="424" spans="1:11" x14ac:dyDescent="0.25">
      <c r="G424" s="100" t="str">
        <f>+CONCATENATE("Metrado Total :",K418)</f>
        <v>Metrado Total :und</v>
      </c>
      <c r="H424" s="101"/>
      <c r="I424" s="102"/>
      <c r="K424" s="54">
        <f>+SUM(K420:K423)</f>
        <v>148</v>
      </c>
    </row>
    <row r="426" spans="1:11" x14ac:dyDescent="0.25">
      <c r="A426" s="53" t="s">
        <v>202</v>
      </c>
      <c r="B426" s="113" t="s">
        <v>275</v>
      </c>
      <c r="C426" s="114"/>
      <c r="D426" s="114"/>
      <c r="E426" s="114"/>
      <c r="F426" s="114"/>
      <c r="G426" s="114"/>
      <c r="H426" s="114"/>
      <c r="I426" s="115"/>
      <c r="J426" s="48" t="s">
        <v>22</v>
      </c>
      <c r="K426" s="52" t="s">
        <v>38</v>
      </c>
    </row>
    <row r="427" spans="1:11" x14ac:dyDescent="0.25">
      <c r="A427" s="47" t="s">
        <v>13</v>
      </c>
      <c r="B427" s="109" t="s">
        <v>14</v>
      </c>
      <c r="C427" s="109"/>
      <c r="D427" s="109"/>
      <c r="E427" s="109"/>
      <c r="F427" s="49" t="s">
        <v>20</v>
      </c>
      <c r="G427" s="49" t="s">
        <v>19</v>
      </c>
      <c r="H427" s="49" t="s">
        <v>18</v>
      </c>
      <c r="I427" s="49" t="s">
        <v>17</v>
      </c>
      <c r="J427" s="49" t="s">
        <v>16</v>
      </c>
      <c r="K427" s="49" t="s">
        <v>15</v>
      </c>
    </row>
    <row r="428" spans="1:11" x14ac:dyDescent="0.25">
      <c r="A428" s="111"/>
      <c r="B428" s="117" t="s">
        <v>34</v>
      </c>
      <c r="C428" s="117"/>
      <c r="D428" s="117"/>
      <c r="E428" s="118"/>
      <c r="F428" s="42">
        <v>2</v>
      </c>
      <c r="G428" s="42">
        <v>30</v>
      </c>
      <c r="H428" s="100">
        <v>0.42</v>
      </c>
      <c r="I428" s="102"/>
      <c r="J428" s="42"/>
      <c r="K428" s="42">
        <f>+PRODUCT(F428:J428)</f>
        <v>25.2</v>
      </c>
    </row>
    <row r="429" spans="1:11" x14ac:dyDescent="0.25">
      <c r="A429" s="111"/>
      <c r="B429" s="120"/>
      <c r="C429" s="120"/>
      <c r="D429" s="120"/>
      <c r="E429" s="121"/>
      <c r="F429" s="42">
        <v>2</v>
      </c>
      <c r="G429" s="42">
        <v>30</v>
      </c>
      <c r="H429" s="42">
        <v>2.16</v>
      </c>
      <c r="I429" s="42"/>
      <c r="J429" s="42">
        <v>0.15</v>
      </c>
      <c r="K429" s="42">
        <f t="shared" ref="K428:K439" si="59">+PRODUCT(F429:J429)</f>
        <v>19.440000000000001</v>
      </c>
    </row>
    <row r="430" spans="1:11" x14ac:dyDescent="0.25">
      <c r="A430" s="111"/>
      <c r="B430" s="123"/>
      <c r="C430" s="123"/>
      <c r="D430" s="123"/>
      <c r="E430" s="124"/>
      <c r="F430" s="42">
        <v>1</v>
      </c>
      <c r="G430" s="42">
        <v>30</v>
      </c>
      <c r="H430" s="42">
        <v>1.4</v>
      </c>
      <c r="I430" s="42">
        <v>0.75</v>
      </c>
      <c r="J430" s="42"/>
      <c r="K430" s="42">
        <f t="shared" si="59"/>
        <v>31.5</v>
      </c>
    </row>
    <row r="431" spans="1:11" x14ac:dyDescent="0.25">
      <c r="A431" s="111"/>
      <c r="B431" s="117" t="s">
        <v>35</v>
      </c>
      <c r="C431" s="117"/>
      <c r="D431" s="117"/>
      <c r="E431" s="118"/>
      <c r="F431" s="42">
        <v>2</v>
      </c>
      <c r="G431" s="42">
        <v>8</v>
      </c>
      <c r="H431" s="100">
        <v>0.42</v>
      </c>
      <c r="I431" s="102"/>
      <c r="J431" s="42"/>
      <c r="K431" s="42">
        <f t="shared" si="59"/>
        <v>6.72</v>
      </c>
    </row>
    <row r="432" spans="1:11" x14ac:dyDescent="0.25">
      <c r="A432" s="111"/>
      <c r="B432" s="120"/>
      <c r="C432" s="120"/>
      <c r="D432" s="120"/>
      <c r="E432" s="121"/>
      <c r="F432" s="42">
        <v>2</v>
      </c>
      <c r="G432" s="42">
        <v>8</v>
      </c>
      <c r="H432" s="42">
        <v>2.16</v>
      </c>
      <c r="I432" s="42"/>
      <c r="J432" s="42">
        <v>0.15</v>
      </c>
      <c r="K432" s="42">
        <f t="shared" si="59"/>
        <v>5.1840000000000002</v>
      </c>
    </row>
    <row r="433" spans="1:11" x14ac:dyDescent="0.25">
      <c r="A433" s="111"/>
      <c r="B433" s="123"/>
      <c r="C433" s="123"/>
      <c r="D433" s="123"/>
      <c r="E433" s="124"/>
      <c r="F433" s="42">
        <v>1</v>
      </c>
      <c r="G433" s="42">
        <v>8</v>
      </c>
      <c r="H433" s="42">
        <v>1.4</v>
      </c>
      <c r="I433" s="42">
        <v>0.75</v>
      </c>
      <c r="J433" s="42"/>
      <c r="K433" s="42">
        <f t="shared" si="59"/>
        <v>8.3999999999999986</v>
      </c>
    </row>
    <row r="434" spans="1:11" x14ac:dyDescent="0.25">
      <c r="A434" s="111"/>
      <c r="B434" s="117" t="s">
        <v>36</v>
      </c>
      <c r="C434" s="117"/>
      <c r="D434" s="117"/>
      <c r="E434" s="118"/>
      <c r="F434" s="42">
        <v>2</v>
      </c>
      <c r="G434" s="42">
        <v>12</v>
      </c>
      <c r="H434" s="100">
        <v>0.42</v>
      </c>
      <c r="I434" s="102"/>
      <c r="J434" s="42"/>
      <c r="K434" s="42">
        <f t="shared" si="59"/>
        <v>10.08</v>
      </c>
    </row>
    <row r="435" spans="1:11" x14ac:dyDescent="0.25">
      <c r="A435" s="111"/>
      <c r="B435" s="120"/>
      <c r="C435" s="120"/>
      <c r="D435" s="120"/>
      <c r="E435" s="121"/>
      <c r="F435" s="42">
        <v>2</v>
      </c>
      <c r="G435" s="42">
        <v>12</v>
      </c>
      <c r="H435" s="42">
        <v>2.16</v>
      </c>
      <c r="I435" s="42"/>
      <c r="J435" s="42">
        <v>0.15</v>
      </c>
      <c r="K435" s="42">
        <f t="shared" si="59"/>
        <v>7.7759999999999998</v>
      </c>
    </row>
    <row r="436" spans="1:11" x14ac:dyDescent="0.25">
      <c r="A436" s="111"/>
      <c r="B436" s="123"/>
      <c r="C436" s="123"/>
      <c r="D436" s="123"/>
      <c r="E436" s="124"/>
      <c r="F436" s="42">
        <v>1</v>
      </c>
      <c r="G436" s="42">
        <v>12</v>
      </c>
      <c r="H436" s="42">
        <v>1.4</v>
      </c>
      <c r="I436" s="42">
        <v>0.75</v>
      </c>
      <c r="J436" s="42"/>
      <c r="K436" s="42">
        <f t="shared" si="59"/>
        <v>12.599999999999998</v>
      </c>
    </row>
    <row r="437" spans="1:11" x14ac:dyDescent="0.25">
      <c r="A437" s="111"/>
      <c r="B437" s="112" t="s">
        <v>37</v>
      </c>
      <c r="C437" s="112"/>
      <c r="D437" s="112"/>
      <c r="E437" s="112"/>
      <c r="F437" s="42">
        <v>2</v>
      </c>
      <c r="G437" s="42">
        <v>24</v>
      </c>
      <c r="H437" s="100">
        <v>0.42</v>
      </c>
      <c r="I437" s="102"/>
      <c r="J437" s="42"/>
      <c r="K437" s="42">
        <f t="shared" si="59"/>
        <v>20.16</v>
      </c>
    </row>
    <row r="438" spans="1:11" x14ac:dyDescent="0.25">
      <c r="A438" s="111"/>
      <c r="B438" s="112"/>
      <c r="C438" s="112"/>
      <c r="D438" s="112"/>
      <c r="E438" s="112"/>
      <c r="F438" s="42">
        <v>2</v>
      </c>
      <c r="G438" s="42">
        <v>24</v>
      </c>
      <c r="H438" s="42">
        <v>2.16</v>
      </c>
      <c r="I438" s="42"/>
      <c r="J438" s="42">
        <v>0.15</v>
      </c>
      <c r="K438" s="42">
        <f t="shared" si="59"/>
        <v>15.552</v>
      </c>
    </row>
    <row r="439" spans="1:11" x14ac:dyDescent="0.25">
      <c r="A439" s="111"/>
      <c r="B439" s="112"/>
      <c r="C439" s="112"/>
      <c r="D439" s="112"/>
      <c r="E439" s="112"/>
      <c r="F439" s="42">
        <v>1</v>
      </c>
      <c r="G439" s="42">
        <v>24</v>
      </c>
      <c r="H439" s="42">
        <v>1.4</v>
      </c>
      <c r="I439" s="42">
        <v>0.75</v>
      </c>
      <c r="J439" s="42"/>
      <c r="K439" s="42">
        <f t="shared" si="59"/>
        <v>25.199999999999996</v>
      </c>
    </row>
    <row r="440" spans="1:11" x14ac:dyDescent="0.25">
      <c r="G440" s="177" t="str">
        <f>+CONCATENATE("Metrado Total :",K426)</f>
        <v>Metrado Total :m2</v>
      </c>
      <c r="H440" s="178"/>
      <c r="I440" s="179"/>
      <c r="K440" s="54">
        <f>+SUM(K428:K437)</f>
        <v>147.05999999999997</v>
      </c>
    </row>
    <row r="441" spans="1:11" ht="15.75" thickBot="1" x14ac:dyDescent="0.3"/>
    <row r="442" spans="1:11" ht="15.75" thickBot="1" x14ac:dyDescent="0.3">
      <c r="A442" s="27" t="s">
        <v>92</v>
      </c>
      <c r="B442" s="103" t="s">
        <v>171</v>
      </c>
      <c r="C442" s="104"/>
      <c r="D442" s="104"/>
      <c r="E442" s="104"/>
      <c r="F442" s="104"/>
      <c r="G442" s="104"/>
      <c r="H442" s="104"/>
      <c r="I442" s="104"/>
      <c r="J442" s="104"/>
      <c r="K442" s="105"/>
    </row>
    <row r="444" spans="1:11" x14ac:dyDescent="0.25">
      <c r="A444" s="53" t="s">
        <v>317</v>
      </c>
      <c r="B444" s="113" t="s">
        <v>120</v>
      </c>
      <c r="C444" s="114"/>
      <c r="D444" s="114"/>
      <c r="E444" s="114"/>
      <c r="F444" s="114"/>
      <c r="G444" s="114"/>
      <c r="H444" s="114"/>
      <c r="I444" s="115"/>
      <c r="J444" s="48" t="s">
        <v>22</v>
      </c>
      <c r="K444" s="52" t="s">
        <v>110</v>
      </c>
    </row>
    <row r="445" spans="1:11" x14ac:dyDescent="0.25">
      <c r="A445" s="47" t="s">
        <v>13</v>
      </c>
      <c r="B445" s="109" t="s">
        <v>14</v>
      </c>
      <c r="C445" s="109"/>
      <c r="D445" s="109"/>
      <c r="E445" s="109"/>
      <c r="F445" s="49" t="s">
        <v>20</v>
      </c>
      <c r="G445" s="49" t="s">
        <v>19</v>
      </c>
      <c r="H445" s="49" t="s">
        <v>18</v>
      </c>
      <c r="I445" s="49" t="s">
        <v>17</v>
      </c>
      <c r="J445" s="49" t="s">
        <v>16</v>
      </c>
      <c r="K445" s="49" t="s">
        <v>15</v>
      </c>
    </row>
    <row r="446" spans="1:11" x14ac:dyDescent="0.25">
      <c r="A446" s="111"/>
      <c r="B446" s="116" t="s">
        <v>34</v>
      </c>
      <c r="C446" s="117"/>
      <c r="D446" s="117"/>
      <c r="E446" s="118"/>
      <c r="F446" s="42">
        <v>1</v>
      </c>
      <c r="G446" s="42">
        <v>25</v>
      </c>
      <c r="H446" s="42"/>
      <c r="I446" s="42"/>
      <c r="J446" s="42"/>
      <c r="K446" s="42">
        <f t="shared" ref="K446:K449" si="60">+PRODUCT(F446:J446)</f>
        <v>25</v>
      </c>
    </row>
    <row r="447" spans="1:11" x14ac:dyDescent="0.25">
      <c r="A447" s="111"/>
      <c r="B447" s="116" t="s">
        <v>35</v>
      </c>
      <c r="C447" s="117"/>
      <c r="D447" s="117"/>
      <c r="E447" s="118"/>
      <c r="F447" s="42">
        <v>1</v>
      </c>
      <c r="G447" s="42">
        <v>8</v>
      </c>
      <c r="H447" s="42"/>
      <c r="I447" s="42"/>
      <c r="J447" s="42"/>
      <c r="K447" s="42">
        <f t="shared" si="60"/>
        <v>8</v>
      </c>
    </row>
    <row r="448" spans="1:11" x14ac:dyDescent="0.25">
      <c r="A448" s="111"/>
      <c r="B448" s="116" t="s">
        <v>36</v>
      </c>
      <c r="C448" s="117"/>
      <c r="D448" s="117"/>
      <c r="E448" s="118"/>
      <c r="F448" s="42">
        <v>1</v>
      </c>
      <c r="G448" s="42">
        <f>+G422</f>
        <v>12</v>
      </c>
      <c r="H448" s="42"/>
      <c r="I448" s="42"/>
      <c r="J448" s="42"/>
      <c r="K448" s="42">
        <f t="shared" si="60"/>
        <v>12</v>
      </c>
    </row>
    <row r="449" spans="1:11" x14ac:dyDescent="0.25">
      <c r="A449" s="111"/>
      <c r="B449" s="112" t="s">
        <v>37</v>
      </c>
      <c r="C449" s="112"/>
      <c r="D449" s="112"/>
      <c r="E449" s="112"/>
      <c r="F449" s="42">
        <v>1</v>
      </c>
      <c r="G449" s="42">
        <f>+G423</f>
        <v>24</v>
      </c>
      <c r="H449" s="42"/>
      <c r="I449" s="42"/>
      <c r="J449" s="42"/>
      <c r="K449" s="42">
        <f t="shared" si="60"/>
        <v>24</v>
      </c>
    </row>
    <row r="450" spans="1:11" x14ac:dyDescent="0.25">
      <c r="G450" s="100" t="str">
        <f>+CONCATENATE("Metrado Total :",K444)</f>
        <v>Metrado Total :und</v>
      </c>
      <c r="H450" s="101"/>
      <c r="I450" s="102"/>
      <c r="K450" s="54">
        <f>+SUM(K446:K449)</f>
        <v>69</v>
      </c>
    </row>
    <row r="451" spans="1:11" x14ac:dyDescent="0.25">
      <c r="G451" s="57"/>
      <c r="H451" s="57"/>
      <c r="I451" s="57"/>
      <c r="K451" s="41"/>
    </row>
    <row r="452" spans="1:11" x14ac:dyDescent="0.25">
      <c r="A452" s="53" t="s">
        <v>318</v>
      </c>
      <c r="B452" s="113" t="s">
        <v>121</v>
      </c>
      <c r="C452" s="114"/>
      <c r="D452" s="114"/>
      <c r="E452" s="114"/>
      <c r="F452" s="114"/>
      <c r="G452" s="114"/>
      <c r="H452" s="114"/>
      <c r="I452" s="115"/>
      <c r="J452" s="48" t="s">
        <v>22</v>
      </c>
      <c r="K452" s="52" t="s">
        <v>110</v>
      </c>
    </row>
    <row r="453" spans="1:11" x14ac:dyDescent="0.25">
      <c r="A453" s="47" t="s">
        <v>13</v>
      </c>
      <c r="B453" s="109" t="s">
        <v>14</v>
      </c>
      <c r="C453" s="109"/>
      <c r="D453" s="109"/>
      <c r="E453" s="109"/>
      <c r="F453" s="49" t="s">
        <v>20</v>
      </c>
      <c r="G453" s="49" t="s">
        <v>19</v>
      </c>
      <c r="H453" s="49" t="s">
        <v>18</v>
      </c>
      <c r="I453" s="49" t="s">
        <v>17</v>
      </c>
      <c r="J453" s="49" t="s">
        <v>16</v>
      </c>
      <c r="K453" s="49" t="s">
        <v>15</v>
      </c>
    </row>
    <row r="454" spans="1:11" x14ac:dyDescent="0.25">
      <c r="A454" s="43"/>
      <c r="B454" s="112" t="s">
        <v>172</v>
      </c>
      <c r="C454" s="112"/>
      <c r="D454" s="112"/>
      <c r="E454" s="112"/>
      <c r="F454" s="42">
        <v>1</v>
      </c>
      <c r="G454" s="42">
        <v>11</v>
      </c>
      <c r="H454" s="42"/>
      <c r="I454" s="42"/>
      <c r="J454" s="42"/>
      <c r="K454" s="42">
        <f t="shared" ref="K454" si="61">+PRODUCT(F454:J454)</f>
        <v>11</v>
      </c>
    </row>
    <row r="455" spans="1:11" x14ac:dyDescent="0.25">
      <c r="G455" s="100" t="str">
        <f>+CONCATENATE("Metrado Total :",K452)</f>
        <v>Metrado Total :und</v>
      </c>
      <c r="H455" s="101"/>
      <c r="I455" s="102"/>
      <c r="K455" s="54">
        <f>+SUM(K454:K454)</f>
        <v>11</v>
      </c>
    </row>
    <row r="456" spans="1:11" ht="15.75" thickBot="1" x14ac:dyDescent="0.3">
      <c r="G456" s="57"/>
      <c r="H456" s="57"/>
      <c r="I456" s="57"/>
      <c r="K456" s="41"/>
    </row>
    <row r="457" spans="1:11" ht="15.75" thickBot="1" x14ac:dyDescent="0.3">
      <c r="A457" s="27" t="s">
        <v>111</v>
      </c>
      <c r="B457" s="103" t="s">
        <v>78</v>
      </c>
      <c r="C457" s="104"/>
      <c r="D457" s="104"/>
      <c r="E457" s="104"/>
      <c r="F457" s="104"/>
      <c r="G457" s="104"/>
      <c r="H457" s="104"/>
      <c r="I457" s="104"/>
      <c r="J457" s="104"/>
      <c r="K457" s="105"/>
    </row>
    <row r="458" spans="1:11" ht="15.75" thickBot="1" x14ac:dyDescent="0.3">
      <c r="A458" s="13" t="s">
        <v>203</v>
      </c>
      <c r="B458" s="103" t="s">
        <v>77</v>
      </c>
      <c r="C458" s="104"/>
      <c r="D458" s="104"/>
      <c r="E458" s="104"/>
      <c r="F458" s="104"/>
      <c r="G458" s="104"/>
      <c r="H458" s="104"/>
      <c r="I458" s="104"/>
      <c r="J458" s="104"/>
      <c r="K458" s="105"/>
    </row>
    <row r="459" spans="1:11" x14ac:dyDescent="0.25">
      <c r="A459" s="53" t="s">
        <v>204</v>
      </c>
      <c r="B459" s="106" t="s">
        <v>80</v>
      </c>
      <c r="C459" s="107"/>
      <c r="D459" s="107"/>
      <c r="E459" s="107"/>
      <c r="F459" s="107"/>
      <c r="G459" s="107"/>
      <c r="H459" s="107"/>
      <c r="I459" s="108"/>
      <c r="J459" s="48" t="s">
        <v>22</v>
      </c>
      <c r="K459" s="52" t="s">
        <v>38</v>
      </c>
    </row>
    <row r="460" spans="1:11" x14ac:dyDescent="0.25">
      <c r="A460" s="47" t="s">
        <v>13</v>
      </c>
      <c r="B460" s="109" t="s">
        <v>14</v>
      </c>
      <c r="C460" s="109"/>
      <c r="D460" s="109"/>
      <c r="E460" s="109"/>
      <c r="F460" s="49" t="s">
        <v>20</v>
      </c>
      <c r="G460" s="49" t="s">
        <v>19</v>
      </c>
      <c r="H460" s="49" t="s">
        <v>18</v>
      </c>
      <c r="I460" s="49" t="s">
        <v>17</v>
      </c>
      <c r="J460" s="49" t="s">
        <v>16</v>
      </c>
      <c r="K460" s="49" t="s">
        <v>15</v>
      </c>
    </row>
    <row r="461" spans="1:11" x14ac:dyDescent="0.25">
      <c r="A461" s="129"/>
      <c r="B461" s="184" t="s">
        <v>277</v>
      </c>
      <c r="C461" s="185"/>
      <c r="D461" s="185"/>
      <c r="E461" s="186"/>
      <c r="F461" s="55">
        <v>2</v>
      </c>
      <c r="G461" s="55">
        <v>10</v>
      </c>
      <c r="H461" s="55">
        <v>3</v>
      </c>
      <c r="I461" s="55"/>
      <c r="J461" s="55">
        <v>0.15</v>
      </c>
      <c r="K461" s="42">
        <f t="shared" ref="K461:K462" si="62">+PRODUCT(F461:J461)</f>
        <v>9</v>
      </c>
    </row>
    <row r="462" spans="1:11" x14ac:dyDescent="0.25">
      <c r="A462" s="130"/>
      <c r="B462" s="187"/>
      <c r="C462" s="188"/>
      <c r="D462" s="188"/>
      <c r="E462" s="189"/>
      <c r="F462" s="55">
        <v>2</v>
      </c>
      <c r="G462" s="55">
        <v>1</v>
      </c>
      <c r="H462" s="55">
        <v>6</v>
      </c>
      <c r="I462" s="55"/>
      <c r="J462" s="55">
        <v>0.3</v>
      </c>
      <c r="K462" s="42">
        <f t="shared" si="62"/>
        <v>3.5999999999999996</v>
      </c>
    </row>
    <row r="463" spans="1:11" x14ac:dyDescent="0.25">
      <c r="A463" s="130"/>
      <c r="B463" s="116" t="s">
        <v>34</v>
      </c>
      <c r="C463" s="117"/>
      <c r="D463" s="117"/>
      <c r="E463" s="118"/>
      <c r="F463" s="42">
        <v>2</v>
      </c>
      <c r="G463" s="42">
        <v>1</v>
      </c>
      <c r="H463" s="42">
        <v>154.57</v>
      </c>
      <c r="I463" s="42">
        <v>1</v>
      </c>
      <c r="J463" s="42">
        <v>0.2</v>
      </c>
      <c r="K463" s="42">
        <f>+PRODUCT(F463:J463)</f>
        <v>61.828000000000003</v>
      </c>
    </row>
    <row r="464" spans="1:11" x14ac:dyDescent="0.25">
      <c r="A464" s="130"/>
      <c r="B464" s="119"/>
      <c r="C464" s="120"/>
      <c r="D464" s="120"/>
      <c r="E464" s="121"/>
      <c r="F464" s="42">
        <v>2</v>
      </c>
      <c r="G464" s="42">
        <v>1</v>
      </c>
      <c r="H464" s="42">
        <v>136.59</v>
      </c>
      <c r="I464" s="42">
        <v>1</v>
      </c>
      <c r="J464" s="42">
        <v>0.2</v>
      </c>
      <c r="K464" s="42">
        <f t="shared" ref="K464:K498" si="63">+PRODUCT(F464:J464)</f>
        <v>54.636000000000003</v>
      </c>
    </row>
    <row r="465" spans="1:11" x14ac:dyDescent="0.25">
      <c r="A465" s="130"/>
      <c r="B465" s="119"/>
      <c r="C465" s="120"/>
      <c r="D465" s="120"/>
      <c r="E465" s="121"/>
      <c r="F465" s="42">
        <v>2</v>
      </c>
      <c r="G465" s="42">
        <v>1</v>
      </c>
      <c r="H465" s="42">
        <v>15.79</v>
      </c>
      <c r="I465" s="42">
        <v>1</v>
      </c>
      <c r="J465" s="42">
        <v>0.2</v>
      </c>
      <c r="K465" s="42">
        <f t="shared" si="63"/>
        <v>6.3159999999999998</v>
      </c>
    </row>
    <row r="466" spans="1:11" x14ac:dyDescent="0.25">
      <c r="A466" s="130"/>
      <c r="B466" s="119"/>
      <c r="C466" s="120"/>
      <c r="D466" s="120"/>
      <c r="E466" s="121"/>
      <c r="F466" s="42">
        <v>2</v>
      </c>
      <c r="G466" s="42">
        <v>1</v>
      </c>
      <c r="H466" s="42">
        <v>10.93</v>
      </c>
      <c r="I466" s="42">
        <v>1</v>
      </c>
      <c r="J466" s="42">
        <v>0.2</v>
      </c>
      <c r="K466" s="42">
        <f t="shared" si="63"/>
        <v>4.3719999999999999</v>
      </c>
    </row>
    <row r="467" spans="1:11" x14ac:dyDescent="0.25">
      <c r="A467" s="130"/>
      <c r="B467" s="119"/>
      <c r="C467" s="120"/>
      <c r="D467" s="120"/>
      <c r="E467" s="121"/>
      <c r="F467" s="42">
        <v>2</v>
      </c>
      <c r="G467" s="42">
        <v>1</v>
      </c>
      <c r="H467" s="42">
        <v>0.83</v>
      </c>
      <c r="I467" s="42">
        <v>1</v>
      </c>
      <c r="J467" s="42">
        <v>0.2</v>
      </c>
      <c r="K467" s="42">
        <f t="shared" si="63"/>
        <v>0.33200000000000002</v>
      </c>
    </row>
    <row r="468" spans="1:11" x14ac:dyDescent="0.25">
      <c r="A468" s="130"/>
      <c r="B468" s="119"/>
      <c r="C468" s="120"/>
      <c r="D468" s="120"/>
      <c r="E468" s="121"/>
      <c r="F468" s="42">
        <v>2</v>
      </c>
      <c r="G468" s="42">
        <v>1</v>
      </c>
      <c r="H468" s="42">
        <v>3.51</v>
      </c>
      <c r="I468" s="42">
        <v>1</v>
      </c>
      <c r="J468" s="42">
        <v>0.2</v>
      </c>
      <c r="K468" s="42">
        <f t="shared" si="63"/>
        <v>1.4039999999999999</v>
      </c>
    </row>
    <row r="469" spans="1:11" x14ac:dyDescent="0.25">
      <c r="A469" s="130"/>
      <c r="B469" s="119"/>
      <c r="C469" s="120"/>
      <c r="D469" s="120"/>
      <c r="E469" s="121"/>
      <c r="F469" s="42">
        <v>2</v>
      </c>
      <c r="G469" s="42">
        <v>1</v>
      </c>
      <c r="H469" s="42">
        <v>0.91</v>
      </c>
      <c r="I469" s="42">
        <v>1</v>
      </c>
      <c r="J469" s="42">
        <v>0.2</v>
      </c>
      <c r="K469" s="42">
        <f t="shared" si="63"/>
        <v>0.36400000000000005</v>
      </c>
    </row>
    <row r="470" spans="1:11" x14ac:dyDescent="0.25">
      <c r="A470" s="130"/>
      <c r="B470" s="122"/>
      <c r="C470" s="123"/>
      <c r="D470" s="123"/>
      <c r="E470" s="124"/>
      <c r="F470" s="42">
        <v>2</v>
      </c>
      <c r="G470" s="42">
        <v>1</v>
      </c>
      <c r="H470" s="42">
        <v>13.82</v>
      </c>
      <c r="I470" s="42">
        <v>1</v>
      </c>
      <c r="J470" s="42">
        <v>0.2</v>
      </c>
      <c r="K470" s="42">
        <f t="shared" si="63"/>
        <v>5.5280000000000005</v>
      </c>
    </row>
    <row r="471" spans="1:11" x14ac:dyDescent="0.25">
      <c r="A471" s="130"/>
      <c r="B471" s="116" t="s">
        <v>35</v>
      </c>
      <c r="C471" s="117"/>
      <c r="D471" s="117"/>
      <c r="E471" s="118"/>
      <c r="F471" s="42">
        <v>2</v>
      </c>
      <c r="G471" s="42">
        <v>1</v>
      </c>
      <c r="H471" s="42">
        <v>46.65</v>
      </c>
      <c r="I471" s="42">
        <v>1</v>
      </c>
      <c r="J471" s="42">
        <v>0.2</v>
      </c>
      <c r="K471" s="42">
        <f t="shared" si="63"/>
        <v>18.66</v>
      </c>
    </row>
    <row r="472" spans="1:11" x14ac:dyDescent="0.25">
      <c r="A472" s="130"/>
      <c r="B472" s="119"/>
      <c r="C472" s="120"/>
      <c r="D472" s="120"/>
      <c r="E472" s="121"/>
      <c r="F472" s="42">
        <v>2</v>
      </c>
      <c r="G472" s="42">
        <v>1</v>
      </c>
      <c r="H472" s="42">
        <v>7.8</v>
      </c>
      <c r="I472" s="42">
        <v>1</v>
      </c>
      <c r="J472" s="42">
        <v>0.2</v>
      </c>
      <c r="K472" s="42">
        <f t="shared" si="63"/>
        <v>3.12</v>
      </c>
    </row>
    <row r="473" spans="1:11" x14ac:dyDescent="0.25">
      <c r="A473" s="130"/>
      <c r="B473" s="119"/>
      <c r="C473" s="120"/>
      <c r="D473" s="120"/>
      <c r="E473" s="121"/>
      <c r="F473" s="42">
        <v>2</v>
      </c>
      <c r="G473" s="42">
        <v>1</v>
      </c>
      <c r="H473" s="42">
        <v>57.12</v>
      </c>
      <c r="I473" s="42">
        <v>1</v>
      </c>
      <c r="J473" s="42">
        <v>0.2</v>
      </c>
      <c r="K473" s="42">
        <f t="shared" si="63"/>
        <v>22.847999999999999</v>
      </c>
    </row>
    <row r="474" spans="1:11" x14ac:dyDescent="0.25">
      <c r="A474" s="130"/>
      <c r="B474" s="119"/>
      <c r="C474" s="120"/>
      <c r="D474" s="120"/>
      <c r="E474" s="121"/>
      <c r="F474" s="42">
        <v>2</v>
      </c>
      <c r="G474" s="42">
        <v>1</v>
      </c>
      <c r="H474" s="42">
        <v>9.1</v>
      </c>
      <c r="I474" s="42">
        <v>1</v>
      </c>
      <c r="J474" s="42">
        <v>0.2</v>
      </c>
      <c r="K474" s="42">
        <f t="shared" si="63"/>
        <v>3.64</v>
      </c>
    </row>
    <row r="475" spans="1:11" x14ac:dyDescent="0.25">
      <c r="A475" s="130"/>
      <c r="B475" s="119"/>
      <c r="C475" s="120"/>
      <c r="D475" s="120"/>
      <c r="E475" s="121"/>
      <c r="F475" s="42">
        <v>2</v>
      </c>
      <c r="G475" s="42">
        <v>1</v>
      </c>
      <c r="H475" s="42">
        <v>5.95</v>
      </c>
      <c r="I475" s="42">
        <v>1</v>
      </c>
      <c r="J475" s="42">
        <v>0.2</v>
      </c>
      <c r="K475" s="42">
        <f t="shared" si="63"/>
        <v>2.3800000000000003</v>
      </c>
    </row>
    <row r="476" spans="1:11" x14ac:dyDescent="0.25">
      <c r="A476" s="130"/>
      <c r="B476" s="116" t="s">
        <v>36</v>
      </c>
      <c r="C476" s="117"/>
      <c r="D476" s="117"/>
      <c r="E476" s="118"/>
      <c r="F476" s="42">
        <v>2</v>
      </c>
      <c r="G476" s="42">
        <v>1</v>
      </c>
      <c r="H476" s="42">
        <v>20.2</v>
      </c>
      <c r="I476" s="42">
        <v>1</v>
      </c>
      <c r="J476" s="42">
        <v>0.2</v>
      </c>
      <c r="K476" s="42">
        <f t="shared" si="63"/>
        <v>8.08</v>
      </c>
    </row>
    <row r="477" spans="1:11" x14ac:dyDescent="0.25">
      <c r="A477" s="130"/>
      <c r="B477" s="119"/>
      <c r="C477" s="120"/>
      <c r="D477" s="120"/>
      <c r="E477" s="121"/>
      <c r="F477" s="42">
        <v>2</v>
      </c>
      <c r="G477" s="42">
        <v>1</v>
      </c>
      <c r="H477" s="42">
        <v>21.55</v>
      </c>
      <c r="I477" s="42">
        <v>1</v>
      </c>
      <c r="J477" s="42">
        <v>0.2</v>
      </c>
      <c r="K477" s="42">
        <f t="shared" si="63"/>
        <v>8.620000000000001</v>
      </c>
    </row>
    <row r="478" spans="1:11" x14ac:dyDescent="0.25">
      <c r="A478" s="130"/>
      <c r="B478" s="119"/>
      <c r="C478" s="120"/>
      <c r="D478" s="120"/>
      <c r="E478" s="121"/>
      <c r="F478" s="42">
        <v>2</v>
      </c>
      <c r="G478" s="42">
        <v>1</v>
      </c>
      <c r="H478" s="42">
        <v>4.12</v>
      </c>
      <c r="I478" s="42">
        <v>1</v>
      </c>
      <c r="J478" s="42">
        <v>0.2</v>
      </c>
      <c r="K478" s="42">
        <f t="shared" si="63"/>
        <v>1.6480000000000001</v>
      </c>
    </row>
    <row r="479" spans="1:11" x14ac:dyDescent="0.25">
      <c r="A479" s="130"/>
      <c r="B479" s="119"/>
      <c r="C479" s="120"/>
      <c r="D479" s="120"/>
      <c r="E479" s="121"/>
      <c r="F479" s="42">
        <v>2</v>
      </c>
      <c r="G479" s="42">
        <v>1</v>
      </c>
      <c r="H479" s="42">
        <v>13.09</v>
      </c>
      <c r="I479" s="42">
        <v>1</v>
      </c>
      <c r="J479" s="42">
        <v>0.2</v>
      </c>
      <c r="K479" s="42">
        <f t="shared" si="63"/>
        <v>5.2360000000000007</v>
      </c>
    </row>
    <row r="480" spans="1:11" x14ac:dyDescent="0.25">
      <c r="A480" s="130"/>
      <c r="B480" s="119"/>
      <c r="C480" s="120"/>
      <c r="D480" s="120"/>
      <c r="E480" s="121"/>
      <c r="F480" s="42">
        <v>2</v>
      </c>
      <c r="G480" s="42">
        <v>1</v>
      </c>
      <c r="H480" s="42">
        <v>4.18</v>
      </c>
      <c r="I480" s="42">
        <v>1</v>
      </c>
      <c r="J480" s="42">
        <v>0.2</v>
      </c>
      <c r="K480" s="42">
        <f t="shared" si="63"/>
        <v>1.6719999999999999</v>
      </c>
    </row>
    <row r="481" spans="1:11" x14ac:dyDescent="0.25">
      <c r="A481" s="130"/>
      <c r="B481" s="119"/>
      <c r="C481" s="120"/>
      <c r="D481" s="120"/>
      <c r="E481" s="121"/>
      <c r="F481" s="42">
        <v>2</v>
      </c>
      <c r="G481" s="42">
        <v>1</v>
      </c>
      <c r="H481" s="42">
        <v>41.03</v>
      </c>
      <c r="I481" s="42">
        <v>1</v>
      </c>
      <c r="J481" s="42">
        <v>0.2</v>
      </c>
      <c r="K481" s="42">
        <f t="shared" si="63"/>
        <v>16.412000000000003</v>
      </c>
    </row>
    <row r="482" spans="1:11" x14ac:dyDescent="0.25">
      <c r="A482" s="130"/>
      <c r="B482" s="119"/>
      <c r="C482" s="120"/>
      <c r="D482" s="120"/>
      <c r="E482" s="121"/>
      <c r="F482" s="42">
        <v>2</v>
      </c>
      <c r="G482" s="42">
        <v>1</v>
      </c>
      <c r="H482" s="42">
        <v>2.12</v>
      </c>
      <c r="I482" s="42">
        <v>1</v>
      </c>
      <c r="J482" s="42">
        <v>0.2</v>
      </c>
      <c r="K482" s="42">
        <f t="shared" si="63"/>
        <v>0.84800000000000009</v>
      </c>
    </row>
    <row r="483" spans="1:11" x14ac:dyDescent="0.25">
      <c r="A483" s="130"/>
      <c r="B483" s="119"/>
      <c r="C483" s="120"/>
      <c r="D483" s="120"/>
      <c r="E483" s="121"/>
      <c r="F483" s="42">
        <v>2</v>
      </c>
      <c r="G483" s="42">
        <v>1</v>
      </c>
      <c r="H483" s="42">
        <v>10.119999999999999</v>
      </c>
      <c r="I483" s="42">
        <v>1</v>
      </c>
      <c r="J483" s="42">
        <v>0.2</v>
      </c>
      <c r="K483" s="42">
        <f t="shared" si="63"/>
        <v>4.048</v>
      </c>
    </row>
    <row r="484" spans="1:11" x14ac:dyDescent="0.25">
      <c r="A484" s="130"/>
      <c r="B484" s="119"/>
      <c r="C484" s="120"/>
      <c r="D484" s="120"/>
      <c r="E484" s="121"/>
      <c r="F484" s="42">
        <v>2</v>
      </c>
      <c r="G484" s="42">
        <v>1</v>
      </c>
      <c r="H484" s="42">
        <v>65.430000000000007</v>
      </c>
      <c r="I484" s="42">
        <v>1</v>
      </c>
      <c r="J484" s="42">
        <v>0.2</v>
      </c>
      <c r="K484" s="42">
        <f t="shared" si="63"/>
        <v>26.172000000000004</v>
      </c>
    </row>
    <row r="485" spans="1:11" x14ac:dyDescent="0.25">
      <c r="A485" s="130"/>
      <c r="B485" s="119"/>
      <c r="C485" s="120"/>
      <c r="D485" s="120"/>
      <c r="E485" s="121"/>
      <c r="F485" s="42">
        <v>2</v>
      </c>
      <c r="G485" s="42">
        <v>1</v>
      </c>
      <c r="H485" s="42">
        <v>4.08</v>
      </c>
      <c r="I485" s="42">
        <v>1</v>
      </c>
      <c r="J485" s="42">
        <v>0.2</v>
      </c>
      <c r="K485" s="42">
        <f t="shared" si="63"/>
        <v>1.6320000000000001</v>
      </c>
    </row>
    <row r="486" spans="1:11" x14ac:dyDescent="0.25">
      <c r="A486" s="130"/>
      <c r="B486" s="119"/>
      <c r="C486" s="120"/>
      <c r="D486" s="120"/>
      <c r="E486" s="121"/>
      <c r="F486" s="42">
        <v>2</v>
      </c>
      <c r="G486" s="42">
        <v>1</v>
      </c>
      <c r="H486" s="42">
        <v>35.08</v>
      </c>
      <c r="I486" s="42">
        <v>1</v>
      </c>
      <c r="J486" s="42">
        <v>0.2</v>
      </c>
      <c r="K486" s="42">
        <f t="shared" si="63"/>
        <v>14.032</v>
      </c>
    </row>
    <row r="487" spans="1:11" x14ac:dyDescent="0.25">
      <c r="A487" s="130"/>
      <c r="B487" s="119"/>
      <c r="C487" s="120"/>
      <c r="D487" s="120"/>
      <c r="E487" s="121"/>
      <c r="F487" s="42">
        <v>2</v>
      </c>
      <c r="G487" s="42">
        <v>1</v>
      </c>
      <c r="H487" s="42">
        <v>1.9</v>
      </c>
      <c r="I487" s="42">
        <v>1</v>
      </c>
      <c r="J487" s="42">
        <v>0.2</v>
      </c>
      <c r="K487" s="42">
        <f t="shared" si="63"/>
        <v>0.76</v>
      </c>
    </row>
    <row r="488" spans="1:11" x14ac:dyDescent="0.25">
      <c r="A488" s="130"/>
      <c r="B488" s="119"/>
      <c r="C488" s="120"/>
      <c r="D488" s="120"/>
      <c r="E488" s="121"/>
      <c r="F488" s="42">
        <v>2</v>
      </c>
      <c r="G488" s="42">
        <v>1</v>
      </c>
      <c r="H488" s="42">
        <v>10.68</v>
      </c>
      <c r="I488" s="42">
        <v>1</v>
      </c>
      <c r="J488" s="42">
        <v>0.2</v>
      </c>
      <c r="K488" s="42">
        <f t="shared" si="63"/>
        <v>4.2720000000000002</v>
      </c>
    </row>
    <row r="489" spans="1:11" x14ac:dyDescent="0.25">
      <c r="A489" s="130"/>
      <c r="B489" s="112" t="s">
        <v>37</v>
      </c>
      <c r="C489" s="112"/>
      <c r="D489" s="112"/>
      <c r="E489" s="112"/>
      <c r="F489" s="42">
        <v>2</v>
      </c>
      <c r="G489" s="42">
        <v>1</v>
      </c>
      <c r="H489" s="42">
        <v>33.35</v>
      </c>
      <c r="I489" s="42">
        <v>1</v>
      </c>
      <c r="J489" s="42">
        <v>0.2</v>
      </c>
      <c r="K489" s="42">
        <f t="shared" si="63"/>
        <v>13.340000000000002</v>
      </c>
    </row>
    <row r="490" spans="1:11" x14ac:dyDescent="0.25">
      <c r="A490" s="130"/>
      <c r="B490" s="112"/>
      <c r="C490" s="112"/>
      <c r="D490" s="112"/>
      <c r="E490" s="112"/>
      <c r="F490" s="42">
        <v>2</v>
      </c>
      <c r="G490" s="42">
        <v>1</v>
      </c>
      <c r="H490" s="42">
        <v>8.0399999999999991</v>
      </c>
      <c r="I490" s="42">
        <v>1</v>
      </c>
      <c r="J490" s="42">
        <v>0.2</v>
      </c>
      <c r="K490" s="42">
        <f t="shared" si="63"/>
        <v>3.2159999999999997</v>
      </c>
    </row>
    <row r="491" spans="1:11" x14ac:dyDescent="0.25">
      <c r="A491" s="130"/>
      <c r="B491" s="112"/>
      <c r="C491" s="112"/>
      <c r="D491" s="112"/>
      <c r="E491" s="112"/>
      <c r="F491" s="42">
        <v>2</v>
      </c>
      <c r="G491" s="42">
        <v>1</v>
      </c>
      <c r="H491" s="42">
        <v>45.41</v>
      </c>
      <c r="I491" s="42">
        <v>1</v>
      </c>
      <c r="J491" s="42">
        <v>0.2</v>
      </c>
      <c r="K491" s="42">
        <f t="shared" si="63"/>
        <v>18.163999999999998</v>
      </c>
    </row>
    <row r="492" spans="1:11" x14ac:dyDescent="0.25">
      <c r="A492" s="130"/>
      <c r="B492" s="112"/>
      <c r="C492" s="112"/>
      <c r="D492" s="112"/>
      <c r="E492" s="112"/>
      <c r="F492" s="42">
        <v>2</v>
      </c>
      <c r="G492" s="42">
        <v>1</v>
      </c>
      <c r="H492" s="42">
        <v>18.36</v>
      </c>
      <c r="I492" s="42">
        <v>1</v>
      </c>
      <c r="J492" s="42">
        <v>0.2</v>
      </c>
      <c r="K492" s="42">
        <f t="shared" si="63"/>
        <v>7.3440000000000003</v>
      </c>
    </row>
    <row r="493" spans="1:11" x14ac:dyDescent="0.25">
      <c r="A493" s="130"/>
      <c r="B493" s="112"/>
      <c r="C493" s="112"/>
      <c r="D493" s="112"/>
      <c r="E493" s="112"/>
      <c r="F493" s="42">
        <v>2</v>
      </c>
      <c r="G493" s="42">
        <v>1</v>
      </c>
      <c r="H493" s="42">
        <v>20.63</v>
      </c>
      <c r="I493" s="42">
        <v>1</v>
      </c>
      <c r="J493" s="42">
        <v>0.2</v>
      </c>
      <c r="K493" s="42">
        <f t="shared" si="63"/>
        <v>8.2520000000000007</v>
      </c>
    </row>
    <row r="494" spans="1:11" x14ac:dyDescent="0.25">
      <c r="A494" s="130"/>
      <c r="B494" s="112"/>
      <c r="C494" s="112"/>
      <c r="D494" s="112"/>
      <c r="E494" s="112"/>
      <c r="F494" s="42">
        <v>2</v>
      </c>
      <c r="G494" s="42">
        <v>1</v>
      </c>
      <c r="H494" s="42">
        <v>1.72</v>
      </c>
      <c r="I494" s="42">
        <v>1</v>
      </c>
      <c r="J494" s="42">
        <v>0.2</v>
      </c>
      <c r="K494" s="42">
        <f t="shared" si="63"/>
        <v>0.68800000000000006</v>
      </c>
    </row>
    <row r="495" spans="1:11" x14ac:dyDescent="0.25">
      <c r="A495" s="130"/>
      <c r="B495" s="112"/>
      <c r="C495" s="112"/>
      <c r="D495" s="112"/>
      <c r="E495" s="112"/>
      <c r="F495" s="42">
        <v>2</v>
      </c>
      <c r="G495" s="42">
        <v>1</v>
      </c>
      <c r="H495" s="42">
        <v>51.09</v>
      </c>
      <c r="I495" s="42">
        <v>1</v>
      </c>
      <c r="J495" s="42">
        <v>0.2</v>
      </c>
      <c r="K495" s="42">
        <f t="shared" si="63"/>
        <v>20.436000000000003</v>
      </c>
    </row>
    <row r="496" spans="1:11" x14ac:dyDescent="0.25">
      <c r="A496" s="130"/>
      <c r="B496" s="112"/>
      <c r="C496" s="112"/>
      <c r="D496" s="112"/>
      <c r="E496" s="112"/>
      <c r="F496" s="42">
        <v>2</v>
      </c>
      <c r="G496" s="42">
        <v>1</v>
      </c>
      <c r="H496" s="42">
        <v>59.01</v>
      </c>
      <c r="I496" s="42">
        <v>1</v>
      </c>
      <c r="J496" s="42">
        <v>0.2</v>
      </c>
      <c r="K496" s="42">
        <f t="shared" si="63"/>
        <v>23.603999999999999</v>
      </c>
    </row>
    <row r="497" spans="1:11" x14ac:dyDescent="0.25">
      <c r="A497" s="130"/>
      <c r="B497" s="112"/>
      <c r="C497" s="112"/>
      <c r="D497" s="112"/>
      <c r="E497" s="112"/>
      <c r="F497" s="42">
        <v>2</v>
      </c>
      <c r="G497" s="42">
        <v>1</v>
      </c>
      <c r="H497" s="42">
        <v>2.16</v>
      </c>
      <c r="I497" s="42">
        <v>1</v>
      </c>
      <c r="J497" s="42">
        <v>0.2</v>
      </c>
      <c r="K497" s="42">
        <f t="shared" si="63"/>
        <v>0.8640000000000001</v>
      </c>
    </row>
    <row r="498" spans="1:11" x14ac:dyDescent="0.25">
      <c r="A498" s="131"/>
      <c r="B498" s="112"/>
      <c r="C498" s="112"/>
      <c r="D498" s="112"/>
      <c r="E498" s="112"/>
      <c r="F498" s="42">
        <v>2</v>
      </c>
      <c r="G498" s="42">
        <v>1</v>
      </c>
      <c r="H498" s="42">
        <v>20.39</v>
      </c>
      <c r="I498" s="42">
        <v>1</v>
      </c>
      <c r="J498" s="42">
        <v>0.2</v>
      </c>
      <c r="K498" s="42">
        <f t="shared" si="63"/>
        <v>8.1560000000000006</v>
      </c>
    </row>
    <row r="499" spans="1:11" x14ac:dyDescent="0.25">
      <c r="G499" s="100" t="str">
        <f>+CONCATENATE("Metrado Total :",K459)</f>
        <v>Metrado Total :m2</v>
      </c>
      <c r="H499" s="101"/>
      <c r="I499" s="102"/>
      <c r="K499" s="54">
        <f>+SUM(K461:K498)</f>
        <v>395.52399999999989</v>
      </c>
    </row>
    <row r="501" spans="1:11" x14ac:dyDescent="0.25">
      <c r="A501" s="53" t="s">
        <v>205</v>
      </c>
      <c r="B501" s="113" t="s">
        <v>279</v>
      </c>
      <c r="C501" s="114"/>
      <c r="D501" s="114"/>
      <c r="E501" s="114"/>
      <c r="F501" s="114"/>
      <c r="G501" s="114"/>
      <c r="H501" s="114"/>
      <c r="I501" s="115"/>
      <c r="J501" s="48" t="s">
        <v>22</v>
      </c>
      <c r="K501" s="52" t="s">
        <v>43</v>
      </c>
    </row>
    <row r="502" spans="1:11" x14ac:dyDescent="0.25">
      <c r="A502" s="47" t="s">
        <v>13</v>
      </c>
      <c r="B502" s="109" t="s">
        <v>14</v>
      </c>
      <c r="C502" s="109"/>
      <c r="D502" s="109"/>
      <c r="E502" s="109"/>
      <c r="F502" s="49" t="s">
        <v>20</v>
      </c>
      <c r="G502" s="49" t="s">
        <v>19</v>
      </c>
      <c r="H502" s="49" t="s">
        <v>18</v>
      </c>
      <c r="I502" s="49" t="s">
        <v>17</v>
      </c>
      <c r="J502" s="49" t="s">
        <v>16</v>
      </c>
      <c r="K502" s="49" t="s">
        <v>15</v>
      </c>
    </row>
    <row r="503" spans="1:11" x14ac:dyDescent="0.25">
      <c r="A503" s="129"/>
      <c r="B503" s="184" t="s">
        <v>277</v>
      </c>
      <c r="C503" s="185"/>
      <c r="D503" s="185"/>
      <c r="E503" s="186"/>
      <c r="F503" s="55">
        <v>1</v>
      </c>
      <c r="G503" s="55">
        <v>10</v>
      </c>
      <c r="H503" s="55">
        <v>4.5</v>
      </c>
      <c r="I503" s="55">
        <v>1</v>
      </c>
      <c r="J503" s="55">
        <v>0.15</v>
      </c>
      <c r="K503" s="42">
        <f t="shared" ref="K503:K539" si="64">+PRODUCT(F503:J503)</f>
        <v>6.75</v>
      </c>
    </row>
    <row r="504" spans="1:11" x14ac:dyDescent="0.25">
      <c r="A504" s="130"/>
      <c r="B504" s="187"/>
      <c r="C504" s="188"/>
      <c r="D504" s="188"/>
      <c r="E504" s="189"/>
      <c r="F504" s="55">
        <v>1</v>
      </c>
      <c r="G504" s="55">
        <v>1</v>
      </c>
      <c r="H504" s="55">
        <v>7.5</v>
      </c>
      <c r="I504" s="55">
        <v>1</v>
      </c>
      <c r="J504" s="55">
        <v>0.3</v>
      </c>
      <c r="K504" s="42">
        <f t="shared" si="64"/>
        <v>2.25</v>
      </c>
    </row>
    <row r="505" spans="1:11" x14ac:dyDescent="0.25">
      <c r="A505" s="130"/>
      <c r="B505" s="116" t="s">
        <v>34</v>
      </c>
      <c r="C505" s="117"/>
      <c r="D505" s="117"/>
      <c r="E505" s="118"/>
      <c r="F505" s="42">
        <v>1</v>
      </c>
      <c r="G505" s="42">
        <v>1</v>
      </c>
      <c r="H505" s="42">
        <v>154.57</v>
      </c>
      <c r="I505" s="42">
        <v>1</v>
      </c>
      <c r="J505" s="42">
        <v>0.1</v>
      </c>
      <c r="K505" s="42">
        <f t="shared" si="64"/>
        <v>15.457000000000001</v>
      </c>
    </row>
    <row r="506" spans="1:11" x14ac:dyDescent="0.25">
      <c r="A506" s="130"/>
      <c r="B506" s="119"/>
      <c r="C506" s="120"/>
      <c r="D506" s="120"/>
      <c r="E506" s="121"/>
      <c r="F506" s="42">
        <v>1</v>
      </c>
      <c r="G506" s="42">
        <v>1</v>
      </c>
      <c r="H506" s="42">
        <v>136.59</v>
      </c>
      <c r="I506" s="42">
        <v>1</v>
      </c>
      <c r="J506" s="42">
        <v>0.1</v>
      </c>
      <c r="K506" s="42">
        <f t="shared" si="64"/>
        <v>13.659000000000001</v>
      </c>
    </row>
    <row r="507" spans="1:11" x14ac:dyDescent="0.25">
      <c r="A507" s="130"/>
      <c r="B507" s="119"/>
      <c r="C507" s="120"/>
      <c r="D507" s="120"/>
      <c r="E507" s="121"/>
      <c r="F507" s="42">
        <v>1</v>
      </c>
      <c r="G507" s="42">
        <v>1</v>
      </c>
      <c r="H507" s="42">
        <v>15.79</v>
      </c>
      <c r="I507" s="42">
        <v>1</v>
      </c>
      <c r="J507" s="42">
        <v>0.1</v>
      </c>
      <c r="K507" s="42">
        <f t="shared" si="64"/>
        <v>1.579</v>
      </c>
    </row>
    <row r="508" spans="1:11" x14ac:dyDescent="0.25">
      <c r="A508" s="130"/>
      <c r="B508" s="119"/>
      <c r="C508" s="120"/>
      <c r="D508" s="120"/>
      <c r="E508" s="121"/>
      <c r="F508" s="42">
        <v>1</v>
      </c>
      <c r="G508" s="42">
        <v>1</v>
      </c>
      <c r="H508" s="42">
        <v>10.93</v>
      </c>
      <c r="I508" s="42">
        <v>1</v>
      </c>
      <c r="J508" s="42">
        <v>0.1</v>
      </c>
      <c r="K508" s="42">
        <f t="shared" si="64"/>
        <v>1.093</v>
      </c>
    </row>
    <row r="509" spans="1:11" x14ac:dyDescent="0.25">
      <c r="A509" s="130"/>
      <c r="B509" s="119"/>
      <c r="C509" s="120"/>
      <c r="D509" s="120"/>
      <c r="E509" s="121"/>
      <c r="F509" s="42">
        <v>1</v>
      </c>
      <c r="G509" s="42">
        <v>1</v>
      </c>
      <c r="H509" s="42">
        <v>0.83</v>
      </c>
      <c r="I509" s="42">
        <v>1</v>
      </c>
      <c r="J509" s="42">
        <v>0.1</v>
      </c>
      <c r="K509" s="42">
        <f t="shared" si="64"/>
        <v>8.3000000000000004E-2</v>
      </c>
    </row>
    <row r="510" spans="1:11" x14ac:dyDescent="0.25">
      <c r="A510" s="130"/>
      <c r="B510" s="119"/>
      <c r="C510" s="120"/>
      <c r="D510" s="120"/>
      <c r="E510" s="121"/>
      <c r="F510" s="42">
        <v>1</v>
      </c>
      <c r="G510" s="42">
        <v>1</v>
      </c>
      <c r="H510" s="42">
        <v>3.51</v>
      </c>
      <c r="I510" s="42">
        <v>1</v>
      </c>
      <c r="J510" s="42">
        <v>0.1</v>
      </c>
      <c r="K510" s="42">
        <f t="shared" si="64"/>
        <v>0.35099999999999998</v>
      </c>
    </row>
    <row r="511" spans="1:11" x14ac:dyDescent="0.25">
      <c r="A511" s="130"/>
      <c r="B511" s="119"/>
      <c r="C511" s="120"/>
      <c r="D511" s="120"/>
      <c r="E511" s="121"/>
      <c r="F511" s="42">
        <v>1</v>
      </c>
      <c r="G511" s="42">
        <v>1</v>
      </c>
      <c r="H511" s="42">
        <v>0.91</v>
      </c>
      <c r="I511" s="42">
        <v>1</v>
      </c>
      <c r="J511" s="42">
        <v>0.1</v>
      </c>
      <c r="K511" s="42">
        <f t="shared" si="64"/>
        <v>9.1000000000000011E-2</v>
      </c>
    </row>
    <row r="512" spans="1:11" x14ac:dyDescent="0.25">
      <c r="A512" s="130"/>
      <c r="B512" s="122"/>
      <c r="C512" s="123"/>
      <c r="D512" s="123"/>
      <c r="E512" s="124"/>
      <c r="F512" s="42">
        <v>1</v>
      </c>
      <c r="G512" s="42">
        <v>1</v>
      </c>
      <c r="H512" s="42">
        <v>13.82</v>
      </c>
      <c r="I512" s="42">
        <v>1</v>
      </c>
      <c r="J512" s="42">
        <v>0.1</v>
      </c>
      <c r="K512" s="42">
        <f t="shared" si="64"/>
        <v>1.3820000000000001</v>
      </c>
    </row>
    <row r="513" spans="1:11" x14ac:dyDescent="0.25">
      <c r="A513" s="130"/>
      <c r="B513" s="116" t="s">
        <v>35</v>
      </c>
      <c r="C513" s="117"/>
      <c r="D513" s="117"/>
      <c r="E513" s="118"/>
      <c r="F513" s="42">
        <v>1</v>
      </c>
      <c r="G513" s="42">
        <v>1</v>
      </c>
      <c r="H513" s="42">
        <v>46.65</v>
      </c>
      <c r="I513" s="42">
        <v>1</v>
      </c>
      <c r="J513" s="42">
        <v>0.1</v>
      </c>
      <c r="K513" s="42">
        <f t="shared" si="64"/>
        <v>4.665</v>
      </c>
    </row>
    <row r="514" spans="1:11" x14ac:dyDescent="0.25">
      <c r="A514" s="130"/>
      <c r="B514" s="119"/>
      <c r="C514" s="120"/>
      <c r="D514" s="120"/>
      <c r="E514" s="121"/>
      <c r="F514" s="42">
        <v>1</v>
      </c>
      <c r="G514" s="42">
        <v>1</v>
      </c>
      <c r="H514" s="42">
        <v>7.8</v>
      </c>
      <c r="I514" s="42">
        <v>1</v>
      </c>
      <c r="J514" s="42">
        <v>0.1</v>
      </c>
      <c r="K514" s="42">
        <f t="shared" si="64"/>
        <v>0.78</v>
      </c>
    </row>
    <row r="515" spans="1:11" x14ac:dyDescent="0.25">
      <c r="A515" s="130"/>
      <c r="B515" s="119"/>
      <c r="C515" s="120"/>
      <c r="D515" s="120"/>
      <c r="E515" s="121"/>
      <c r="F515" s="42">
        <v>1</v>
      </c>
      <c r="G515" s="42">
        <v>1</v>
      </c>
      <c r="H515" s="42">
        <v>57.12</v>
      </c>
      <c r="I515" s="42">
        <v>1</v>
      </c>
      <c r="J515" s="42">
        <v>0.1</v>
      </c>
      <c r="K515" s="42">
        <f t="shared" si="64"/>
        <v>5.7119999999999997</v>
      </c>
    </row>
    <row r="516" spans="1:11" x14ac:dyDescent="0.25">
      <c r="A516" s="130"/>
      <c r="B516" s="119"/>
      <c r="C516" s="120"/>
      <c r="D516" s="120"/>
      <c r="E516" s="121"/>
      <c r="F516" s="42">
        <v>1</v>
      </c>
      <c r="G516" s="42">
        <v>1</v>
      </c>
      <c r="H516" s="42">
        <v>9.1</v>
      </c>
      <c r="I516" s="42">
        <v>1</v>
      </c>
      <c r="J516" s="42">
        <v>0.1</v>
      </c>
      <c r="K516" s="42">
        <f t="shared" si="64"/>
        <v>0.91</v>
      </c>
    </row>
    <row r="517" spans="1:11" x14ac:dyDescent="0.25">
      <c r="A517" s="130"/>
      <c r="B517" s="119"/>
      <c r="C517" s="120"/>
      <c r="D517" s="120"/>
      <c r="E517" s="121"/>
      <c r="F517" s="42">
        <v>1</v>
      </c>
      <c r="G517" s="42">
        <v>1</v>
      </c>
      <c r="H517" s="42">
        <v>5.95</v>
      </c>
      <c r="I517" s="42">
        <v>1</v>
      </c>
      <c r="J517" s="42">
        <v>0.1</v>
      </c>
      <c r="K517" s="42">
        <f t="shared" si="64"/>
        <v>0.59500000000000008</v>
      </c>
    </row>
    <row r="518" spans="1:11" x14ac:dyDescent="0.25">
      <c r="A518" s="130"/>
      <c r="B518" s="116" t="s">
        <v>36</v>
      </c>
      <c r="C518" s="117"/>
      <c r="D518" s="117"/>
      <c r="E518" s="118"/>
      <c r="F518" s="42">
        <v>1</v>
      </c>
      <c r="G518" s="42">
        <v>1</v>
      </c>
      <c r="H518" s="42">
        <v>20.2</v>
      </c>
      <c r="I518" s="42">
        <v>1</v>
      </c>
      <c r="J518" s="42">
        <v>0.1</v>
      </c>
      <c r="K518" s="42">
        <f t="shared" si="64"/>
        <v>2.02</v>
      </c>
    </row>
    <row r="519" spans="1:11" x14ac:dyDescent="0.25">
      <c r="A519" s="130"/>
      <c r="B519" s="119"/>
      <c r="C519" s="120"/>
      <c r="D519" s="120"/>
      <c r="E519" s="121"/>
      <c r="F519" s="42">
        <v>1</v>
      </c>
      <c r="G519" s="42">
        <v>1</v>
      </c>
      <c r="H519" s="42">
        <v>21.55</v>
      </c>
      <c r="I519" s="42">
        <v>1</v>
      </c>
      <c r="J519" s="42">
        <v>0.1</v>
      </c>
      <c r="K519" s="42">
        <f t="shared" si="64"/>
        <v>2.1550000000000002</v>
      </c>
    </row>
    <row r="520" spans="1:11" x14ac:dyDescent="0.25">
      <c r="A520" s="130"/>
      <c r="B520" s="119"/>
      <c r="C520" s="120"/>
      <c r="D520" s="120"/>
      <c r="E520" s="121"/>
      <c r="F520" s="42">
        <v>1</v>
      </c>
      <c r="G520" s="42">
        <v>1</v>
      </c>
      <c r="H520" s="42">
        <v>4.12</v>
      </c>
      <c r="I520" s="42">
        <v>1</v>
      </c>
      <c r="J520" s="42">
        <v>0.1</v>
      </c>
      <c r="K520" s="42">
        <f t="shared" si="64"/>
        <v>0.41200000000000003</v>
      </c>
    </row>
    <row r="521" spans="1:11" x14ac:dyDescent="0.25">
      <c r="A521" s="130"/>
      <c r="B521" s="119"/>
      <c r="C521" s="120"/>
      <c r="D521" s="120"/>
      <c r="E521" s="121"/>
      <c r="F521" s="42">
        <v>1</v>
      </c>
      <c r="G521" s="42">
        <v>1</v>
      </c>
      <c r="H521" s="42">
        <v>13.09</v>
      </c>
      <c r="I521" s="42">
        <v>1</v>
      </c>
      <c r="J521" s="42">
        <v>0.1</v>
      </c>
      <c r="K521" s="42">
        <f t="shared" si="64"/>
        <v>1.3090000000000002</v>
      </c>
    </row>
    <row r="522" spans="1:11" x14ac:dyDescent="0.25">
      <c r="A522" s="130"/>
      <c r="B522" s="119"/>
      <c r="C522" s="120"/>
      <c r="D522" s="120"/>
      <c r="E522" s="121"/>
      <c r="F522" s="42">
        <v>1</v>
      </c>
      <c r="G522" s="42">
        <v>1</v>
      </c>
      <c r="H522" s="42">
        <v>4.18</v>
      </c>
      <c r="I522" s="42">
        <v>1</v>
      </c>
      <c r="J522" s="42">
        <v>0.1</v>
      </c>
      <c r="K522" s="42">
        <f t="shared" si="64"/>
        <v>0.41799999999999998</v>
      </c>
    </row>
    <row r="523" spans="1:11" x14ac:dyDescent="0.25">
      <c r="A523" s="130"/>
      <c r="B523" s="119"/>
      <c r="C523" s="120"/>
      <c r="D523" s="120"/>
      <c r="E523" s="121"/>
      <c r="F523" s="42">
        <v>1</v>
      </c>
      <c r="G523" s="42">
        <v>1</v>
      </c>
      <c r="H523" s="42">
        <v>41.03</v>
      </c>
      <c r="I523" s="42">
        <v>1</v>
      </c>
      <c r="J523" s="42">
        <v>0.1</v>
      </c>
      <c r="K523" s="42">
        <f t="shared" si="64"/>
        <v>4.1030000000000006</v>
      </c>
    </row>
    <row r="524" spans="1:11" x14ac:dyDescent="0.25">
      <c r="A524" s="130"/>
      <c r="B524" s="119"/>
      <c r="C524" s="120"/>
      <c r="D524" s="120"/>
      <c r="E524" s="121"/>
      <c r="F524" s="42">
        <v>1</v>
      </c>
      <c r="G524" s="42">
        <v>1</v>
      </c>
      <c r="H524" s="42">
        <v>2.12</v>
      </c>
      <c r="I524" s="42">
        <v>1</v>
      </c>
      <c r="J524" s="42">
        <v>0.1</v>
      </c>
      <c r="K524" s="42">
        <f t="shared" si="64"/>
        <v>0.21200000000000002</v>
      </c>
    </row>
    <row r="525" spans="1:11" x14ac:dyDescent="0.25">
      <c r="A525" s="130"/>
      <c r="B525" s="119"/>
      <c r="C525" s="120"/>
      <c r="D525" s="120"/>
      <c r="E525" s="121"/>
      <c r="F525" s="42">
        <v>1</v>
      </c>
      <c r="G525" s="42">
        <v>1</v>
      </c>
      <c r="H525" s="42">
        <v>10.119999999999999</v>
      </c>
      <c r="I525" s="42">
        <v>1</v>
      </c>
      <c r="J525" s="42">
        <v>0.1</v>
      </c>
      <c r="K525" s="42">
        <f t="shared" si="64"/>
        <v>1.012</v>
      </c>
    </row>
    <row r="526" spans="1:11" x14ac:dyDescent="0.25">
      <c r="A526" s="130"/>
      <c r="B526" s="119"/>
      <c r="C526" s="120"/>
      <c r="D526" s="120"/>
      <c r="E526" s="121"/>
      <c r="F526" s="42">
        <v>1</v>
      </c>
      <c r="G526" s="42">
        <v>1</v>
      </c>
      <c r="H526" s="42">
        <v>65.430000000000007</v>
      </c>
      <c r="I526" s="42">
        <v>1</v>
      </c>
      <c r="J526" s="42">
        <v>0.1</v>
      </c>
      <c r="K526" s="42">
        <f t="shared" si="64"/>
        <v>6.543000000000001</v>
      </c>
    </row>
    <row r="527" spans="1:11" x14ac:dyDescent="0.25">
      <c r="A527" s="130"/>
      <c r="B527" s="119"/>
      <c r="C527" s="120"/>
      <c r="D527" s="120"/>
      <c r="E527" s="121"/>
      <c r="F527" s="42">
        <v>1</v>
      </c>
      <c r="G527" s="42">
        <v>1</v>
      </c>
      <c r="H527" s="42">
        <v>4.08</v>
      </c>
      <c r="I527" s="42">
        <v>1</v>
      </c>
      <c r="J527" s="42">
        <v>0.1</v>
      </c>
      <c r="K527" s="42">
        <f t="shared" si="64"/>
        <v>0.40800000000000003</v>
      </c>
    </row>
    <row r="528" spans="1:11" x14ac:dyDescent="0.25">
      <c r="A528" s="130"/>
      <c r="B528" s="119"/>
      <c r="C528" s="120"/>
      <c r="D528" s="120"/>
      <c r="E528" s="121"/>
      <c r="F528" s="42">
        <v>1</v>
      </c>
      <c r="G528" s="42">
        <v>1</v>
      </c>
      <c r="H528" s="42">
        <v>35.08</v>
      </c>
      <c r="I528" s="42">
        <v>1</v>
      </c>
      <c r="J528" s="42">
        <v>0.1</v>
      </c>
      <c r="K528" s="42">
        <f t="shared" si="64"/>
        <v>3.508</v>
      </c>
    </row>
    <row r="529" spans="1:13" x14ac:dyDescent="0.25">
      <c r="A529" s="130"/>
      <c r="B529" s="119"/>
      <c r="C529" s="120"/>
      <c r="D529" s="120"/>
      <c r="E529" s="121"/>
      <c r="F529" s="42">
        <v>1</v>
      </c>
      <c r="G529" s="42">
        <v>1</v>
      </c>
      <c r="H529" s="42">
        <v>1.9</v>
      </c>
      <c r="I529" s="42">
        <v>1</v>
      </c>
      <c r="J529" s="42">
        <v>0.1</v>
      </c>
      <c r="K529" s="42">
        <f t="shared" si="64"/>
        <v>0.19</v>
      </c>
    </row>
    <row r="530" spans="1:13" x14ac:dyDescent="0.25">
      <c r="A530" s="130"/>
      <c r="B530" s="119"/>
      <c r="C530" s="120"/>
      <c r="D530" s="120"/>
      <c r="E530" s="121"/>
      <c r="F530" s="42">
        <v>1</v>
      </c>
      <c r="G530" s="42">
        <v>1</v>
      </c>
      <c r="H530" s="42">
        <v>10.68</v>
      </c>
      <c r="I530" s="42">
        <v>1</v>
      </c>
      <c r="J530" s="42">
        <v>0.1</v>
      </c>
      <c r="K530" s="42">
        <f t="shared" si="64"/>
        <v>1.0680000000000001</v>
      </c>
      <c r="M530" s="68">
        <f>SUM(H518:H530)</f>
        <v>233.58</v>
      </c>
    </row>
    <row r="531" spans="1:13" x14ac:dyDescent="0.25">
      <c r="A531" s="130"/>
      <c r="B531" s="112" t="s">
        <v>37</v>
      </c>
      <c r="C531" s="112"/>
      <c r="D531" s="112"/>
      <c r="E531" s="112"/>
      <c r="F531" s="42">
        <v>1</v>
      </c>
      <c r="G531" s="42">
        <v>1</v>
      </c>
      <c r="H531" s="42">
        <v>33.35</v>
      </c>
      <c r="I531" s="42">
        <v>1</v>
      </c>
      <c r="J531" s="42">
        <v>0.1</v>
      </c>
      <c r="K531" s="42">
        <f t="shared" si="64"/>
        <v>3.3350000000000004</v>
      </c>
    </row>
    <row r="532" spans="1:13" x14ac:dyDescent="0.25">
      <c r="A532" s="130"/>
      <c r="B532" s="112"/>
      <c r="C532" s="112"/>
      <c r="D532" s="112"/>
      <c r="E532" s="112"/>
      <c r="F532" s="42">
        <v>1</v>
      </c>
      <c r="G532" s="42">
        <v>1</v>
      </c>
      <c r="H532" s="42">
        <v>8.0399999999999991</v>
      </c>
      <c r="I532" s="42">
        <v>1</v>
      </c>
      <c r="J532" s="42">
        <v>0.1</v>
      </c>
      <c r="K532" s="42">
        <f t="shared" si="64"/>
        <v>0.80399999999999994</v>
      </c>
    </row>
    <row r="533" spans="1:13" x14ac:dyDescent="0.25">
      <c r="A533" s="130"/>
      <c r="B533" s="112"/>
      <c r="C533" s="112"/>
      <c r="D533" s="112"/>
      <c r="E533" s="112"/>
      <c r="F533" s="42">
        <v>1</v>
      </c>
      <c r="G533" s="42">
        <v>1</v>
      </c>
      <c r="H533" s="42">
        <v>45.41</v>
      </c>
      <c r="I533" s="42">
        <v>1</v>
      </c>
      <c r="J533" s="42">
        <v>0.1</v>
      </c>
      <c r="K533" s="42">
        <f t="shared" si="64"/>
        <v>4.5409999999999995</v>
      </c>
    </row>
    <row r="534" spans="1:13" x14ac:dyDescent="0.25">
      <c r="A534" s="130"/>
      <c r="B534" s="112"/>
      <c r="C534" s="112"/>
      <c r="D534" s="112"/>
      <c r="E534" s="112"/>
      <c r="F534" s="42">
        <v>1</v>
      </c>
      <c r="G534" s="42">
        <v>1</v>
      </c>
      <c r="H534" s="42">
        <v>18.36</v>
      </c>
      <c r="I534" s="42">
        <v>1</v>
      </c>
      <c r="J534" s="42">
        <v>0.1</v>
      </c>
      <c r="K534" s="42">
        <f t="shared" si="64"/>
        <v>1.8360000000000001</v>
      </c>
    </row>
    <row r="535" spans="1:13" x14ac:dyDescent="0.25">
      <c r="A535" s="130"/>
      <c r="B535" s="112"/>
      <c r="C535" s="112"/>
      <c r="D535" s="112"/>
      <c r="E535" s="112"/>
      <c r="F535" s="42">
        <v>1</v>
      </c>
      <c r="G535" s="42">
        <v>1</v>
      </c>
      <c r="H535" s="42">
        <v>20.63</v>
      </c>
      <c r="I535" s="42">
        <v>1</v>
      </c>
      <c r="J535" s="42">
        <v>0.1</v>
      </c>
      <c r="K535" s="42">
        <f t="shared" si="64"/>
        <v>2.0630000000000002</v>
      </c>
    </row>
    <row r="536" spans="1:13" x14ac:dyDescent="0.25">
      <c r="A536" s="130"/>
      <c r="B536" s="112"/>
      <c r="C536" s="112"/>
      <c r="D536" s="112"/>
      <c r="E536" s="112"/>
      <c r="F536" s="42">
        <v>1</v>
      </c>
      <c r="G536" s="42">
        <v>1</v>
      </c>
      <c r="H536" s="42">
        <v>1.72</v>
      </c>
      <c r="I536" s="42">
        <v>1</v>
      </c>
      <c r="J536" s="42">
        <v>0.1</v>
      </c>
      <c r="K536" s="42">
        <f t="shared" si="64"/>
        <v>0.17200000000000001</v>
      </c>
    </row>
    <row r="537" spans="1:13" x14ac:dyDescent="0.25">
      <c r="A537" s="130"/>
      <c r="B537" s="112"/>
      <c r="C537" s="112"/>
      <c r="D537" s="112"/>
      <c r="E537" s="112"/>
      <c r="F537" s="42">
        <v>1</v>
      </c>
      <c r="G537" s="42">
        <v>1</v>
      </c>
      <c r="H537" s="42">
        <v>51.09</v>
      </c>
      <c r="I537" s="42">
        <v>1</v>
      </c>
      <c r="J537" s="42">
        <v>0.1</v>
      </c>
      <c r="K537" s="42">
        <f t="shared" si="64"/>
        <v>5.1090000000000009</v>
      </c>
    </row>
    <row r="538" spans="1:13" x14ac:dyDescent="0.25">
      <c r="A538" s="130"/>
      <c r="B538" s="112"/>
      <c r="C538" s="112"/>
      <c r="D538" s="112"/>
      <c r="E538" s="112"/>
      <c r="F538" s="42">
        <v>1</v>
      </c>
      <c r="G538" s="42">
        <v>1</v>
      </c>
      <c r="H538" s="42">
        <v>59.01</v>
      </c>
      <c r="I538" s="42">
        <v>1</v>
      </c>
      <c r="J538" s="42">
        <v>0.1</v>
      </c>
      <c r="K538" s="42">
        <f t="shared" si="64"/>
        <v>5.9009999999999998</v>
      </c>
    </row>
    <row r="539" spans="1:13" x14ac:dyDescent="0.25">
      <c r="A539" s="130"/>
      <c r="B539" s="112"/>
      <c r="C539" s="112"/>
      <c r="D539" s="112"/>
      <c r="E539" s="112"/>
      <c r="F539" s="42">
        <v>1</v>
      </c>
      <c r="G539" s="42">
        <v>1</v>
      </c>
      <c r="H539" s="42">
        <v>2.16</v>
      </c>
      <c r="I539" s="42">
        <v>1</v>
      </c>
      <c r="J539" s="42">
        <v>0.1</v>
      </c>
      <c r="K539" s="42">
        <f t="shared" si="64"/>
        <v>0.21600000000000003</v>
      </c>
    </row>
    <row r="540" spans="1:13" x14ac:dyDescent="0.25">
      <c r="A540" s="131"/>
      <c r="B540" s="112"/>
      <c r="C540" s="112"/>
      <c r="D540" s="112"/>
      <c r="E540" s="112"/>
      <c r="F540" s="42">
        <v>1</v>
      </c>
      <c r="G540" s="42">
        <v>1</v>
      </c>
      <c r="H540" s="42">
        <v>20.39</v>
      </c>
      <c r="I540" s="42">
        <v>1</v>
      </c>
      <c r="J540" s="42">
        <v>0.1</v>
      </c>
      <c r="K540" s="42">
        <f>+PRODUCT(F540:J540)</f>
        <v>2.0390000000000001</v>
      </c>
    </row>
    <row r="541" spans="1:13" x14ac:dyDescent="0.25">
      <c r="G541" s="100" t="str">
        <f>+CONCATENATE("Metrado Total :",K501)</f>
        <v>Metrado Total :m3</v>
      </c>
      <c r="H541" s="101"/>
      <c r="I541" s="102"/>
      <c r="K541" s="54">
        <f>+SUM(K503:K540)</f>
        <v>104.73099999999997</v>
      </c>
    </row>
    <row r="543" spans="1:13" x14ac:dyDescent="0.25">
      <c r="A543" s="53" t="s">
        <v>206</v>
      </c>
      <c r="B543" s="113" t="s">
        <v>62</v>
      </c>
      <c r="C543" s="114"/>
      <c r="D543" s="114"/>
      <c r="E543" s="114"/>
      <c r="F543" s="114"/>
      <c r="G543" s="114"/>
      <c r="H543" s="114"/>
      <c r="I543" s="115"/>
      <c r="J543" s="48" t="s">
        <v>22</v>
      </c>
      <c r="K543" s="52" t="s">
        <v>38</v>
      </c>
    </row>
    <row r="544" spans="1:13" x14ac:dyDescent="0.25">
      <c r="A544" s="47" t="s">
        <v>13</v>
      </c>
      <c r="B544" s="109" t="s">
        <v>14</v>
      </c>
      <c r="C544" s="109"/>
      <c r="D544" s="109"/>
      <c r="E544" s="109"/>
      <c r="F544" s="49" t="s">
        <v>20</v>
      </c>
      <c r="G544" s="49" t="s">
        <v>19</v>
      </c>
      <c r="H544" s="49" t="s">
        <v>18</v>
      </c>
      <c r="I544" s="49" t="s">
        <v>17</v>
      </c>
      <c r="J544" s="49" t="s">
        <v>16</v>
      </c>
      <c r="K544" s="49" t="s">
        <v>15</v>
      </c>
    </row>
    <row r="545" spans="1:11" x14ac:dyDescent="0.25">
      <c r="A545" s="129"/>
      <c r="B545" s="184" t="s">
        <v>277</v>
      </c>
      <c r="C545" s="185"/>
      <c r="D545" s="185"/>
      <c r="E545" s="186"/>
      <c r="F545" s="55">
        <v>1</v>
      </c>
      <c r="G545" s="55">
        <v>10</v>
      </c>
      <c r="H545" s="55">
        <v>4.5</v>
      </c>
      <c r="I545" s="55">
        <v>1.1499999999999999</v>
      </c>
      <c r="J545" s="55"/>
      <c r="K545" s="42">
        <f>+PRODUCT(F545:J545)</f>
        <v>51.749999999999993</v>
      </c>
    </row>
    <row r="546" spans="1:11" x14ac:dyDescent="0.25">
      <c r="A546" s="130"/>
      <c r="B546" s="187"/>
      <c r="C546" s="188"/>
      <c r="D546" s="188"/>
      <c r="E546" s="189"/>
      <c r="F546" s="55">
        <v>1</v>
      </c>
      <c r="G546" s="55">
        <v>1</v>
      </c>
      <c r="H546" s="55">
        <v>7.5</v>
      </c>
      <c r="I546" s="55">
        <v>1.3</v>
      </c>
      <c r="J546" s="55"/>
      <c r="K546" s="42">
        <f>+PRODUCT(F546:J546)</f>
        <v>9.75</v>
      </c>
    </row>
    <row r="547" spans="1:11" x14ac:dyDescent="0.25">
      <c r="A547" s="130"/>
      <c r="B547" s="116" t="s">
        <v>34</v>
      </c>
      <c r="C547" s="117"/>
      <c r="D547" s="117"/>
      <c r="E547" s="118"/>
      <c r="F547" s="42">
        <v>1</v>
      </c>
      <c r="G547" s="42">
        <v>1</v>
      </c>
      <c r="H547" s="42">
        <v>154.57</v>
      </c>
      <c r="I547" s="42">
        <v>1</v>
      </c>
      <c r="J547" s="42"/>
      <c r="K547" s="42">
        <f>+PRODUCT(F547:J547)</f>
        <v>154.57</v>
      </c>
    </row>
    <row r="548" spans="1:11" x14ac:dyDescent="0.25">
      <c r="A548" s="130"/>
      <c r="B548" s="119"/>
      <c r="C548" s="120"/>
      <c r="D548" s="120"/>
      <c r="E548" s="121"/>
      <c r="F548" s="42">
        <v>1</v>
      </c>
      <c r="G548" s="42">
        <v>1</v>
      </c>
      <c r="H548" s="42">
        <v>136.59</v>
      </c>
      <c r="I548" s="42">
        <v>1</v>
      </c>
      <c r="J548" s="42"/>
      <c r="K548" s="42">
        <f t="shared" ref="K548:K582" si="65">+PRODUCT(F548:J548)</f>
        <v>136.59</v>
      </c>
    </row>
    <row r="549" spans="1:11" x14ac:dyDescent="0.25">
      <c r="A549" s="130"/>
      <c r="B549" s="119"/>
      <c r="C549" s="120"/>
      <c r="D549" s="120"/>
      <c r="E549" s="121"/>
      <c r="F549" s="42">
        <v>1</v>
      </c>
      <c r="G549" s="42">
        <v>1</v>
      </c>
      <c r="H549" s="42">
        <v>15.79</v>
      </c>
      <c r="I549" s="42">
        <v>1</v>
      </c>
      <c r="J549" s="42"/>
      <c r="K549" s="42">
        <f t="shared" si="65"/>
        <v>15.79</v>
      </c>
    </row>
    <row r="550" spans="1:11" x14ac:dyDescent="0.25">
      <c r="A550" s="130"/>
      <c r="B550" s="119"/>
      <c r="C550" s="120"/>
      <c r="D550" s="120"/>
      <c r="E550" s="121"/>
      <c r="F550" s="42">
        <v>1</v>
      </c>
      <c r="G550" s="42">
        <v>1</v>
      </c>
      <c r="H550" s="42">
        <v>10.93</v>
      </c>
      <c r="I550" s="42">
        <v>1</v>
      </c>
      <c r="J550" s="42"/>
      <c r="K550" s="42">
        <f t="shared" si="65"/>
        <v>10.93</v>
      </c>
    </row>
    <row r="551" spans="1:11" x14ac:dyDescent="0.25">
      <c r="A551" s="130"/>
      <c r="B551" s="119"/>
      <c r="C551" s="120"/>
      <c r="D551" s="120"/>
      <c r="E551" s="121"/>
      <c r="F551" s="42">
        <v>1</v>
      </c>
      <c r="G551" s="42">
        <v>1</v>
      </c>
      <c r="H551" s="42">
        <v>0.83</v>
      </c>
      <c r="I551" s="42">
        <v>1</v>
      </c>
      <c r="J551" s="42"/>
      <c r="K551" s="42">
        <f t="shared" si="65"/>
        <v>0.83</v>
      </c>
    </row>
    <row r="552" spans="1:11" x14ac:dyDescent="0.25">
      <c r="A552" s="130"/>
      <c r="B552" s="119"/>
      <c r="C552" s="120"/>
      <c r="D552" s="120"/>
      <c r="E552" s="121"/>
      <c r="F552" s="42">
        <v>1</v>
      </c>
      <c r="G552" s="42">
        <v>1</v>
      </c>
      <c r="H552" s="42">
        <v>3.51</v>
      </c>
      <c r="I552" s="42">
        <v>1</v>
      </c>
      <c r="J552" s="42"/>
      <c r="K552" s="42">
        <f t="shared" si="65"/>
        <v>3.51</v>
      </c>
    </row>
    <row r="553" spans="1:11" x14ac:dyDescent="0.25">
      <c r="A553" s="130"/>
      <c r="B553" s="119"/>
      <c r="C553" s="120"/>
      <c r="D553" s="120"/>
      <c r="E553" s="121"/>
      <c r="F553" s="42">
        <v>1</v>
      </c>
      <c r="G553" s="42">
        <v>1</v>
      </c>
      <c r="H553" s="42">
        <v>0.91</v>
      </c>
      <c r="I553" s="42">
        <v>1</v>
      </c>
      <c r="J553" s="42"/>
      <c r="K553" s="42">
        <f t="shared" si="65"/>
        <v>0.91</v>
      </c>
    </row>
    <row r="554" spans="1:11" x14ac:dyDescent="0.25">
      <c r="A554" s="130"/>
      <c r="B554" s="122"/>
      <c r="C554" s="123"/>
      <c r="D554" s="123"/>
      <c r="E554" s="124"/>
      <c r="F554" s="42">
        <v>1</v>
      </c>
      <c r="G554" s="42">
        <v>1</v>
      </c>
      <c r="H554" s="42">
        <v>13.82</v>
      </c>
      <c r="I554" s="42">
        <v>1</v>
      </c>
      <c r="J554" s="42"/>
      <c r="K554" s="42">
        <f t="shared" si="65"/>
        <v>13.82</v>
      </c>
    </row>
    <row r="555" spans="1:11" x14ac:dyDescent="0.25">
      <c r="A555" s="130"/>
      <c r="B555" s="116" t="s">
        <v>35</v>
      </c>
      <c r="C555" s="117"/>
      <c r="D555" s="117"/>
      <c r="E555" s="118"/>
      <c r="F555" s="42">
        <v>1</v>
      </c>
      <c r="G555" s="42">
        <v>1</v>
      </c>
      <c r="H555" s="42">
        <v>46.65</v>
      </c>
      <c r="I555" s="42">
        <v>1</v>
      </c>
      <c r="J555" s="42"/>
      <c r="K555" s="42">
        <f t="shared" si="65"/>
        <v>46.65</v>
      </c>
    </row>
    <row r="556" spans="1:11" x14ac:dyDescent="0.25">
      <c r="A556" s="130"/>
      <c r="B556" s="119"/>
      <c r="C556" s="120"/>
      <c r="D556" s="120"/>
      <c r="E556" s="121"/>
      <c r="F556" s="42">
        <v>1</v>
      </c>
      <c r="G556" s="42">
        <v>1</v>
      </c>
      <c r="H556" s="42">
        <v>7.8</v>
      </c>
      <c r="I556" s="42">
        <v>1</v>
      </c>
      <c r="J556" s="42"/>
      <c r="K556" s="42">
        <f t="shared" si="65"/>
        <v>7.8</v>
      </c>
    </row>
    <row r="557" spans="1:11" x14ac:dyDescent="0.25">
      <c r="A557" s="130"/>
      <c r="B557" s="119"/>
      <c r="C557" s="120"/>
      <c r="D557" s="120"/>
      <c r="E557" s="121"/>
      <c r="F557" s="42">
        <v>1</v>
      </c>
      <c r="G557" s="42">
        <v>1</v>
      </c>
      <c r="H557" s="42">
        <v>57.12</v>
      </c>
      <c r="I557" s="42">
        <v>1</v>
      </c>
      <c r="J557" s="42"/>
      <c r="K557" s="42">
        <f t="shared" si="65"/>
        <v>57.12</v>
      </c>
    </row>
    <row r="558" spans="1:11" x14ac:dyDescent="0.25">
      <c r="A558" s="130"/>
      <c r="B558" s="119"/>
      <c r="C558" s="120"/>
      <c r="D558" s="120"/>
      <c r="E558" s="121"/>
      <c r="F558" s="42">
        <v>1</v>
      </c>
      <c r="G558" s="42">
        <v>1</v>
      </c>
      <c r="H558" s="42">
        <v>9.1</v>
      </c>
      <c r="I558" s="42">
        <v>1</v>
      </c>
      <c r="J558" s="42"/>
      <c r="K558" s="42">
        <f t="shared" si="65"/>
        <v>9.1</v>
      </c>
    </row>
    <row r="559" spans="1:11" x14ac:dyDescent="0.25">
      <c r="A559" s="130"/>
      <c r="B559" s="119"/>
      <c r="C559" s="120"/>
      <c r="D559" s="120"/>
      <c r="E559" s="121"/>
      <c r="F559" s="42">
        <v>1</v>
      </c>
      <c r="G559" s="42">
        <v>1</v>
      </c>
      <c r="H559" s="42">
        <v>5.95</v>
      </c>
      <c r="I559" s="42">
        <v>1</v>
      </c>
      <c r="J559" s="42"/>
      <c r="K559" s="42">
        <f t="shared" si="65"/>
        <v>5.95</v>
      </c>
    </row>
    <row r="560" spans="1:11" x14ac:dyDescent="0.25">
      <c r="A560" s="130"/>
      <c r="B560" s="116" t="s">
        <v>36</v>
      </c>
      <c r="C560" s="117"/>
      <c r="D560" s="117"/>
      <c r="E560" s="118"/>
      <c r="F560" s="42">
        <v>1</v>
      </c>
      <c r="G560" s="42">
        <v>1</v>
      </c>
      <c r="H560" s="42">
        <v>20.2</v>
      </c>
      <c r="I560" s="42">
        <v>1</v>
      </c>
      <c r="J560" s="42"/>
      <c r="K560" s="42">
        <f t="shared" si="65"/>
        <v>20.2</v>
      </c>
    </row>
    <row r="561" spans="1:11" x14ac:dyDescent="0.25">
      <c r="A561" s="130"/>
      <c r="B561" s="119"/>
      <c r="C561" s="120"/>
      <c r="D561" s="120"/>
      <c r="E561" s="121"/>
      <c r="F561" s="42">
        <v>1</v>
      </c>
      <c r="G561" s="42">
        <v>1</v>
      </c>
      <c r="H561" s="42">
        <v>21.55</v>
      </c>
      <c r="I561" s="42">
        <v>1</v>
      </c>
      <c r="J561" s="42"/>
      <c r="K561" s="42">
        <f t="shared" si="65"/>
        <v>21.55</v>
      </c>
    </row>
    <row r="562" spans="1:11" x14ac:dyDescent="0.25">
      <c r="A562" s="130"/>
      <c r="B562" s="119"/>
      <c r="C562" s="120"/>
      <c r="D562" s="120"/>
      <c r="E562" s="121"/>
      <c r="F562" s="42">
        <v>1</v>
      </c>
      <c r="G562" s="42">
        <v>1</v>
      </c>
      <c r="H562" s="42">
        <v>4.12</v>
      </c>
      <c r="I562" s="42">
        <v>1</v>
      </c>
      <c r="J562" s="42"/>
      <c r="K562" s="42">
        <f t="shared" si="65"/>
        <v>4.12</v>
      </c>
    </row>
    <row r="563" spans="1:11" x14ac:dyDescent="0.25">
      <c r="A563" s="130"/>
      <c r="B563" s="119"/>
      <c r="C563" s="120"/>
      <c r="D563" s="120"/>
      <c r="E563" s="121"/>
      <c r="F563" s="42">
        <v>1</v>
      </c>
      <c r="G563" s="42">
        <v>1</v>
      </c>
      <c r="H563" s="42">
        <v>13.09</v>
      </c>
      <c r="I563" s="42">
        <v>1</v>
      </c>
      <c r="J563" s="42"/>
      <c r="K563" s="42">
        <f t="shared" si="65"/>
        <v>13.09</v>
      </c>
    </row>
    <row r="564" spans="1:11" x14ac:dyDescent="0.25">
      <c r="A564" s="130"/>
      <c r="B564" s="119"/>
      <c r="C564" s="120"/>
      <c r="D564" s="120"/>
      <c r="E564" s="121"/>
      <c r="F564" s="42">
        <v>1</v>
      </c>
      <c r="G564" s="42">
        <v>1</v>
      </c>
      <c r="H564" s="42">
        <v>4.18</v>
      </c>
      <c r="I564" s="42">
        <v>1</v>
      </c>
      <c r="J564" s="42"/>
      <c r="K564" s="42">
        <f t="shared" si="65"/>
        <v>4.18</v>
      </c>
    </row>
    <row r="565" spans="1:11" x14ac:dyDescent="0.25">
      <c r="A565" s="130"/>
      <c r="B565" s="119"/>
      <c r="C565" s="120"/>
      <c r="D565" s="120"/>
      <c r="E565" s="121"/>
      <c r="F565" s="42">
        <v>1</v>
      </c>
      <c r="G565" s="42">
        <v>1</v>
      </c>
      <c r="H565" s="42">
        <v>41.03</v>
      </c>
      <c r="I565" s="42">
        <v>1</v>
      </c>
      <c r="J565" s="42"/>
      <c r="K565" s="42">
        <f t="shared" si="65"/>
        <v>41.03</v>
      </c>
    </row>
    <row r="566" spans="1:11" x14ac:dyDescent="0.25">
      <c r="A566" s="130"/>
      <c r="B566" s="119"/>
      <c r="C566" s="120"/>
      <c r="D566" s="120"/>
      <c r="E566" s="121"/>
      <c r="F566" s="42">
        <v>1</v>
      </c>
      <c r="G566" s="42">
        <v>1</v>
      </c>
      <c r="H566" s="42">
        <v>2.12</v>
      </c>
      <c r="I566" s="42">
        <v>1</v>
      </c>
      <c r="J566" s="42"/>
      <c r="K566" s="42">
        <f t="shared" si="65"/>
        <v>2.12</v>
      </c>
    </row>
    <row r="567" spans="1:11" x14ac:dyDescent="0.25">
      <c r="A567" s="130"/>
      <c r="B567" s="119"/>
      <c r="C567" s="120"/>
      <c r="D567" s="120"/>
      <c r="E567" s="121"/>
      <c r="F567" s="42">
        <v>1</v>
      </c>
      <c r="G567" s="42">
        <v>1</v>
      </c>
      <c r="H567" s="42">
        <v>10.119999999999999</v>
      </c>
      <c r="I567" s="42">
        <v>1</v>
      </c>
      <c r="J567" s="42"/>
      <c r="K567" s="42">
        <f t="shared" si="65"/>
        <v>10.119999999999999</v>
      </c>
    </row>
    <row r="568" spans="1:11" x14ac:dyDescent="0.25">
      <c r="A568" s="130"/>
      <c r="B568" s="119"/>
      <c r="C568" s="120"/>
      <c r="D568" s="120"/>
      <c r="E568" s="121"/>
      <c r="F568" s="42">
        <v>1</v>
      </c>
      <c r="G568" s="42">
        <v>1</v>
      </c>
      <c r="H568" s="42">
        <v>65.430000000000007</v>
      </c>
      <c r="I568" s="42">
        <v>1</v>
      </c>
      <c r="J568" s="42"/>
      <c r="K568" s="42">
        <f t="shared" si="65"/>
        <v>65.430000000000007</v>
      </c>
    </row>
    <row r="569" spans="1:11" x14ac:dyDescent="0.25">
      <c r="A569" s="130"/>
      <c r="B569" s="119"/>
      <c r="C569" s="120"/>
      <c r="D569" s="120"/>
      <c r="E569" s="121"/>
      <c r="F569" s="42">
        <v>1</v>
      </c>
      <c r="G569" s="42">
        <v>1</v>
      </c>
      <c r="H569" s="42">
        <v>4.08</v>
      </c>
      <c r="I569" s="42">
        <v>1</v>
      </c>
      <c r="J569" s="42"/>
      <c r="K569" s="42">
        <f t="shared" si="65"/>
        <v>4.08</v>
      </c>
    </row>
    <row r="570" spans="1:11" x14ac:dyDescent="0.25">
      <c r="A570" s="130"/>
      <c r="B570" s="119"/>
      <c r="C570" s="120"/>
      <c r="D570" s="120"/>
      <c r="E570" s="121"/>
      <c r="F570" s="42">
        <v>1</v>
      </c>
      <c r="G570" s="42">
        <v>1</v>
      </c>
      <c r="H570" s="42">
        <v>35.08</v>
      </c>
      <c r="I570" s="42">
        <v>1</v>
      </c>
      <c r="J570" s="42"/>
      <c r="K570" s="42">
        <f t="shared" si="65"/>
        <v>35.08</v>
      </c>
    </row>
    <row r="571" spans="1:11" x14ac:dyDescent="0.25">
      <c r="A571" s="130"/>
      <c r="B571" s="119"/>
      <c r="C571" s="120"/>
      <c r="D571" s="120"/>
      <c r="E571" s="121"/>
      <c r="F571" s="42">
        <v>1</v>
      </c>
      <c r="G571" s="42">
        <v>1</v>
      </c>
      <c r="H571" s="42">
        <v>1.9</v>
      </c>
      <c r="I571" s="42">
        <v>1</v>
      </c>
      <c r="J571" s="42"/>
      <c r="K571" s="42">
        <f t="shared" si="65"/>
        <v>1.9</v>
      </c>
    </row>
    <row r="572" spans="1:11" x14ac:dyDescent="0.25">
      <c r="A572" s="130"/>
      <c r="B572" s="119"/>
      <c r="C572" s="120"/>
      <c r="D572" s="120"/>
      <c r="E572" s="121"/>
      <c r="F572" s="42">
        <v>1</v>
      </c>
      <c r="G572" s="42">
        <v>1</v>
      </c>
      <c r="H572" s="42">
        <v>10.68</v>
      </c>
      <c r="I572" s="42">
        <v>1</v>
      </c>
      <c r="J572" s="42"/>
      <c r="K572" s="42">
        <f t="shared" si="65"/>
        <v>10.68</v>
      </c>
    </row>
    <row r="573" spans="1:11" x14ac:dyDescent="0.25">
      <c r="A573" s="130"/>
      <c r="B573" s="112" t="s">
        <v>37</v>
      </c>
      <c r="C573" s="112"/>
      <c r="D573" s="112"/>
      <c r="E573" s="112"/>
      <c r="F573" s="42">
        <v>1</v>
      </c>
      <c r="G573" s="42">
        <v>1</v>
      </c>
      <c r="H573" s="42">
        <v>33.35</v>
      </c>
      <c r="I573" s="42">
        <v>1</v>
      </c>
      <c r="J573" s="42"/>
      <c r="K573" s="42">
        <f t="shared" si="65"/>
        <v>33.35</v>
      </c>
    </row>
    <row r="574" spans="1:11" x14ac:dyDescent="0.25">
      <c r="A574" s="130"/>
      <c r="B574" s="112"/>
      <c r="C574" s="112"/>
      <c r="D574" s="112"/>
      <c r="E574" s="112"/>
      <c r="F574" s="42">
        <v>1</v>
      </c>
      <c r="G574" s="42">
        <v>1</v>
      </c>
      <c r="H574" s="42">
        <v>8.0399999999999991</v>
      </c>
      <c r="I574" s="42">
        <v>1</v>
      </c>
      <c r="J574" s="42"/>
      <c r="K574" s="42">
        <f t="shared" si="65"/>
        <v>8.0399999999999991</v>
      </c>
    </row>
    <row r="575" spans="1:11" x14ac:dyDescent="0.25">
      <c r="A575" s="130"/>
      <c r="B575" s="112"/>
      <c r="C575" s="112"/>
      <c r="D575" s="112"/>
      <c r="E575" s="112"/>
      <c r="F575" s="42">
        <v>1</v>
      </c>
      <c r="G575" s="42">
        <v>1</v>
      </c>
      <c r="H575" s="42">
        <v>45.41</v>
      </c>
      <c r="I575" s="42">
        <v>1</v>
      </c>
      <c r="J575" s="42"/>
      <c r="K575" s="42">
        <f t="shared" si="65"/>
        <v>45.41</v>
      </c>
    </row>
    <row r="576" spans="1:11" x14ac:dyDescent="0.25">
      <c r="A576" s="130"/>
      <c r="B576" s="112"/>
      <c r="C576" s="112"/>
      <c r="D576" s="112"/>
      <c r="E576" s="112"/>
      <c r="F576" s="42">
        <v>1</v>
      </c>
      <c r="G576" s="42">
        <v>1</v>
      </c>
      <c r="H576" s="42">
        <v>18.36</v>
      </c>
      <c r="I576" s="42">
        <v>1</v>
      </c>
      <c r="J576" s="42"/>
      <c r="K576" s="42">
        <f t="shared" si="65"/>
        <v>18.36</v>
      </c>
    </row>
    <row r="577" spans="1:11" x14ac:dyDescent="0.25">
      <c r="A577" s="130"/>
      <c r="B577" s="112"/>
      <c r="C577" s="112"/>
      <c r="D577" s="112"/>
      <c r="E577" s="112"/>
      <c r="F577" s="42">
        <v>1</v>
      </c>
      <c r="G577" s="42">
        <v>1</v>
      </c>
      <c r="H577" s="42">
        <v>20.63</v>
      </c>
      <c r="I577" s="42">
        <v>1</v>
      </c>
      <c r="J577" s="42"/>
      <c r="K577" s="42">
        <f t="shared" si="65"/>
        <v>20.63</v>
      </c>
    </row>
    <row r="578" spans="1:11" x14ac:dyDescent="0.25">
      <c r="A578" s="130"/>
      <c r="B578" s="112"/>
      <c r="C578" s="112"/>
      <c r="D578" s="112"/>
      <c r="E578" s="112"/>
      <c r="F578" s="42">
        <v>1</v>
      </c>
      <c r="G578" s="42">
        <v>1</v>
      </c>
      <c r="H578" s="42">
        <v>1.72</v>
      </c>
      <c r="I578" s="42">
        <v>1</v>
      </c>
      <c r="J578" s="42"/>
      <c r="K578" s="42">
        <f t="shared" si="65"/>
        <v>1.72</v>
      </c>
    </row>
    <row r="579" spans="1:11" x14ac:dyDescent="0.25">
      <c r="A579" s="130"/>
      <c r="B579" s="112"/>
      <c r="C579" s="112"/>
      <c r="D579" s="112"/>
      <c r="E579" s="112"/>
      <c r="F579" s="42">
        <v>1</v>
      </c>
      <c r="G579" s="42">
        <v>1</v>
      </c>
      <c r="H579" s="42">
        <v>51.09</v>
      </c>
      <c r="I579" s="42">
        <v>1</v>
      </c>
      <c r="J579" s="42"/>
      <c r="K579" s="42">
        <f t="shared" si="65"/>
        <v>51.09</v>
      </c>
    </row>
    <row r="580" spans="1:11" x14ac:dyDescent="0.25">
      <c r="A580" s="130"/>
      <c r="B580" s="112"/>
      <c r="C580" s="112"/>
      <c r="D580" s="112"/>
      <c r="E580" s="112"/>
      <c r="F580" s="42">
        <v>1</v>
      </c>
      <c r="G580" s="42">
        <v>1</v>
      </c>
      <c r="H580" s="42">
        <v>59.01</v>
      </c>
      <c r="I580" s="42">
        <v>1</v>
      </c>
      <c r="J580" s="42"/>
      <c r="K580" s="42">
        <f t="shared" si="65"/>
        <v>59.01</v>
      </c>
    </row>
    <row r="581" spans="1:11" x14ac:dyDescent="0.25">
      <c r="A581" s="130"/>
      <c r="B581" s="112"/>
      <c r="C581" s="112"/>
      <c r="D581" s="112"/>
      <c r="E581" s="112"/>
      <c r="F581" s="42">
        <v>1</v>
      </c>
      <c r="G581" s="42">
        <v>1</v>
      </c>
      <c r="H581" s="42">
        <v>2.16</v>
      </c>
      <c r="I581" s="42">
        <v>1</v>
      </c>
      <c r="J581" s="42"/>
      <c r="K581" s="42">
        <f t="shared" si="65"/>
        <v>2.16</v>
      </c>
    </row>
    <row r="582" spans="1:11" x14ac:dyDescent="0.25">
      <c r="A582" s="131"/>
      <c r="B582" s="112"/>
      <c r="C582" s="112"/>
      <c r="D582" s="112"/>
      <c r="E582" s="112"/>
      <c r="F582" s="42">
        <v>1</v>
      </c>
      <c r="G582" s="42">
        <v>1</v>
      </c>
      <c r="H582" s="42">
        <v>20.39</v>
      </c>
      <c r="I582" s="42">
        <v>1</v>
      </c>
      <c r="J582" s="42"/>
      <c r="K582" s="42">
        <f t="shared" si="65"/>
        <v>20.39</v>
      </c>
    </row>
    <row r="583" spans="1:11" x14ac:dyDescent="0.25">
      <c r="G583" s="100" t="str">
        <f>+CONCATENATE("Metrado Total :",K543)</f>
        <v>Metrado Total :m2</v>
      </c>
      <c r="H583" s="101"/>
      <c r="I583" s="102"/>
      <c r="K583" s="54">
        <f>+SUM(K545:K582)</f>
        <v>1018.8100000000001</v>
      </c>
    </row>
    <row r="585" spans="1:11" x14ac:dyDescent="0.25">
      <c r="A585" s="53" t="s">
        <v>207</v>
      </c>
      <c r="B585" s="113" t="s">
        <v>84</v>
      </c>
      <c r="C585" s="114"/>
      <c r="D585" s="114"/>
      <c r="E585" s="114"/>
      <c r="F585" s="114"/>
      <c r="G585" s="114"/>
      <c r="H585" s="114"/>
      <c r="I585" s="115"/>
      <c r="J585" s="48" t="s">
        <v>22</v>
      </c>
      <c r="K585" s="52" t="s">
        <v>85</v>
      </c>
    </row>
    <row r="586" spans="1:11" x14ac:dyDescent="0.25">
      <c r="A586" s="47" t="s">
        <v>13</v>
      </c>
      <c r="B586" s="109" t="s">
        <v>14</v>
      </c>
      <c r="C586" s="109"/>
      <c r="D586" s="109"/>
      <c r="E586" s="109"/>
      <c r="F586" s="49" t="s">
        <v>20</v>
      </c>
      <c r="G586" s="49" t="s">
        <v>19</v>
      </c>
      <c r="H586" s="49" t="s">
        <v>18</v>
      </c>
      <c r="I586" s="49" t="s">
        <v>17</v>
      </c>
      <c r="J586" s="49" t="s">
        <v>16</v>
      </c>
      <c r="K586" s="49" t="s">
        <v>15</v>
      </c>
    </row>
    <row r="587" spans="1:11" x14ac:dyDescent="0.25">
      <c r="A587" s="129"/>
      <c r="B587" s="111" t="s">
        <v>278</v>
      </c>
      <c r="C587" s="111"/>
      <c r="D587" s="111"/>
      <c r="E587" s="111"/>
      <c r="F587" s="42">
        <v>4</v>
      </c>
      <c r="G587" s="43">
        <v>11</v>
      </c>
      <c r="H587" s="43"/>
      <c r="I587" s="43">
        <v>1</v>
      </c>
      <c r="J587" s="43"/>
      <c r="K587" s="42">
        <f>F587*G587*I587</f>
        <v>44</v>
      </c>
    </row>
    <row r="588" spans="1:11" x14ac:dyDescent="0.25">
      <c r="A588" s="130"/>
      <c r="B588" s="111" t="s">
        <v>34</v>
      </c>
      <c r="C588" s="111"/>
      <c r="D588" s="111"/>
      <c r="E588" s="111"/>
      <c r="F588" s="42">
        <v>1</v>
      </c>
      <c r="G588" s="43" t="s">
        <v>170</v>
      </c>
      <c r="H588" s="42">
        <f>SUM(H547:H554)</f>
        <v>336.95</v>
      </c>
      <c r="I588" s="42">
        <v>1</v>
      </c>
      <c r="J588" s="42"/>
      <c r="K588" s="42">
        <f>H588/3*F588*I588</f>
        <v>112.31666666666666</v>
      </c>
    </row>
    <row r="589" spans="1:11" x14ac:dyDescent="0.25">
      <c r="A589" s="130"/>
      <c r="B589" s="111" t="s">
        <v>35</v>
      </c>
      <c r="C589" s="111"/>
      <c r="D589" s="111"/>
      <c r="E589" s="111"/>
      <c r="F589" s="42">
        <v>1</v>
      </c>
      <c r="G589" s="43" t="s">
        <v>170</v>
      </c>
      <c r="H589" s="42">
        <f>SUM(H555:H559)</f>
        <v>126.61999999999999</v>
      </c>
      <c r="I589" s="42">
        <v>1</v>
      </c>
      <c r="J589" s="42"/>
      <c r="K589" s="42">
        <f t="shared" ref="K589:K591" si="66">H589/3*F589*I589</f>
        <v>42.206666666666663</v>
      </c>
    </row>
    <row r="590" spans="1:11" x14ac:dyDescent="0.25">
      <c r="A590" s="130"/>
      <c r="B590" s="111" t="s">
        <v>36</v>
      </c>
      <c r="C590" s="111"/>
      <c r="D590" s="111"/>
      <c r="E590" s="111"/>
      <c r="F590" s="42">
        <v>1</v>
      </c>
      <c r="G590" s="43" t="s">
        <v>170</v>
      </c>
      <c r="H590" s="42">
        <f>SUM(H560:H572)</f>
        <v>233.58</v>
      </c>
      <c r="I590" s="42">
        <v>1</v>
      </c>
      <c r="J590" s="42"/>
      <c r="K590" s="42">
        <f t="shared" si="66"/>
        <v>77.86</v>
      </c>
    </row>
    <row r="591" spans="1:11" x14ac:dyDescent="0.25">
      <c r="A591" s="130"/>
      <c r="B591" s="111" t="s">
        <v>37</v>
      </c>
      <c r="C591" s="111"/>
      <c r="D591" s="111"/>
      <c r="E591" s="111"/>
      <c r="F591" s="42">
        <v>1</v>
      </c>
      <c r="G591" s="43" t="s">
        <v>170</v>
      </c>
      <c r="H591" s="42">
        <f>SUM(H573:H582)</f>
        <v>260.15999999999997</v>
      </c>
      <c r="I591" s="42">
        <v>1</v>
      </c>
      <c r="J591" s="42"/>
      <c r="K591" s="42">
        <f t="shared" si="66"/>
        <v>86.719999999999985</v>
      </c>
    </row>
    <row r="592" spans="1:11" x14ac:dyDescent="0.25">
      <c r="A592" s="131"/>
      <c r="G592" s="100" t="str">
        <f>+CONCATENATE("Metrado Total :",K585)</f>
        <v>Metrado Total :m</v>
      </c>
      <c r="H592" s="101"/>
      <c r="I592" s="102"/>
      <c r="K592" s="54">
        <f>+SUM(K587:K591)</f>
        <v>363.1033333333333</v>
      </c>
    </row>
    <row r="593" spans="1:11" ht="15.75" thickBot="1" x14ac:dyDescent="0.3"/>
    <row r="594" spans="1:11" ht="15.75" thickBot="1" x14ac:dyDescent="0.3">
      <c r="A594" s="13" t="s">
        <v>208</v>
      </c>
      <c r="B594" s="103" t="s">
        <v>91</v>
      </c>
      <c r="C594" s="104"/>
      <c r="D594" s="104"/>
      <c r="E594" s="104"/>
      <c r="F594" s="104"/>
      <c r="G594" s="104"/>
      <c r="H594" s="104"/>
      <c r="I594" s="104"/>
      <c r="J594" s="104"/>
      <c r="K594" s="105"/>
    </row>
    <row r="595" spans="1:11" x14ac:dyDescent="0.25">
      <c r="A595" s="47"/>
      <c r="B595" s="155"/>
      <c r="C595" s="156"/>
      <c r="D595" s="156"/>
      <c r="E595" s="157"/>
      <c r="F595" s="47"/>
      <c r="G595" s="42"/>
      <c r="H595" s="43"/>
      <c r="I595" s="42"/>
      <c r="J595" s="42"/>
      <c r="K595" s="42"/>
    </row>
    <row r="596" spans="1:11" x14ac:dyDescent="0.25">
      <c r="A596" s="53" t="s">
        <v>209</v>
      </c>
      <c r="B596" s="113" t="s">
        <v>173</v>
      </c>
      <c r="C596" s="114"/>
      <c r="D596" s="114"/>
      <c r="E596" s="114"/>
      <c r="F596" s="114"/>
      <c r="G596" s="114"/>
      <c r="H596" s="114"/>
      <c r="I596" s="115"/>
      <c r="J596" s="48" t="s">
        <v>22</v>
      </c>
      <c r="K596" s="52" t="s">
        <v>43</v>
      </c>
    </row>
    <row r="597" spans="1:11" x14ac:dyDescent="0.25">
      <c r="A597" s="47" t="s">
        <v>13</v>
      </c>
      <c r="B597" s="109" t="s">
        <v>14</v>
      </c>
      <c r="C597" s="109"/>
      <c r="D597" s="109"/>
      <c r="E597" s="109"/>
      <c r="F597" s="49" t="s">
        <v>20</v>
      </c>
      <c r="G597" s="49" t="s">
        <v>19</v>
      </c>
      <c r="H597" s="49" t="s">
        <v>18</v>
      </c>
      <c r="I597" s="49" t="s">
        <v>17</v>
      </c>
      <c r="J597" s="49" t="s">
        <v>16</v>
      </c>
      <c r="K597" s="49" t="s">
        <v>15</v>
      </c>
    </row>
    <row r="598" spans="1:11" x14ac:dyDescent="0.25">
      <c r="A598" s="183"/>
      <c r="B598" s="111" t="s">
        <v>34</v>
      </c>
      <c r="C598" s="111"/>
      <c r="D598" s="111"/>
      <c r="E598" s="111"/>
      <c r="F598" s="42">
        <v>2</v>
      </c>
      <c r="G598" s="42"/>
      <c r="H598" s="42">
        <f>H588</f>
        <v>336.95</v>
      </c>
      <c r="I598" s="111">
        <v>0.06</v>
      </c>
      <c r="J598" s="111"/>
      <c r="K598" s="42">
        <f>+PRODUCT(F598:J598)</f>
        <v>40.433999999999997</v>
      </c>
    </row>
    <row r="599" spans="1:11" x14ac:dyDescent="0.25">
      <c r="A599" s="183"/>
      <c r="B599" s="111" t="s">
        <v>35</v>
      </c>
      <c r="C599" s="111"/>
      <c r="D599" s="111"/>
      <c r="E599" s="111"/>
      <c r="F599" s="42">
        <v>1</v>
      </c>
      <c r="G599" s="42"/>
      <c r="H599" s="42">
        <f t="shared" ref="H599:H601" si="67">H589</f>
        <v>126.61999999999999</v>
      </c>
      <c r="I599" s="111">
        <v>0.06</v>
      </c>
      <c r="J599" s="111"/>
      <c r="K599" s="42">
        <f t="shared" ref="K599:K601" si="68">+PRODUCT(F599:J599)</f>
        <v>7.5971999999999991</v>
      </c>
    </row>
    <row r="600" spans="1:11" x14ac:dyDescent="0.25">
      <c r="A600" s="183"/>
      <c r="B600" s="111" t="s">
        <v>36</v>
      </c>
      <c r="C600" s="111"/>
      <c r="D600" s="111"/>
      <c r="E600" s="111"/>
      <c r="F600" s="42">
        <v>1</v>
      </c>
      <c r="G600" s="42"/>
      <c r="H600" s="42">
        <f t="shared" si="67"/>
        <v>233.58</v>
      </c>
      <c r="I600" s="111">
        <v>0.06</v>
      </c>
      <c r="J600" s="111"/>
      <c r="K600" s="42">
        <f t="shared" si="68"/>
        <v>14.014800000000001</v>
      </c>
    </row>
    <row r="601" spans="1:11" x14ac:dyDescent="0.25">
      <c r="A601" s="183"/>
      <c r="B601" s="111" t="s">
        <v>37</v>
      </c>
      <c r="C601" s="111"/>
      <c r="D601" s="111"/>
      <c r="E601" s="111"/>
      <c r="F601" s="42">
        <v>2</v>
      </c>
      <c r="G601" s="42"/>
      <c r="H601" s="42">
        <f t="shared" si="67"/>
        <v>260.15999999999997</v>
      </c>
      <c r="I601" s="111">
        <v>0.06</v>
      </c>
      <c r="J601" s="111"/>
      <c r="K601" s="42">
        <f t="shared" si="68"/>
        <v>31.219199999999994</v>
      </c>
    </row>
    <row r="602" spans="1:11" x14ac:dyDescent="0.25">
      <c r="G602" s="100" t="str">
        <f>+CONCATENATE("Metrado Total :",K596)</f>
        <v>Metrado Total :m3</v>
      </c>
      <c r="H602" s="101"/>
      <c r="I602" s="102"/>
      <c r="K602" s="54">
        <f>+SUM(K598:K601)</f>
        <v>93.265199999999993</v>
      </c>
    </row>
    <row r="604" spans="1:11" x14ac:dyDescent="0.25">
      <c r="A604" s="53" t="s">
        <v>210</v>
      </c>
      <c r="B604" s="113" t="s">
        <v>174</v>
      </c>
      <c r="C604" s="114"/>
      <c r="D604" s="114"/>
      <c r="E604" s="114"/>
      <c r="F604" s="114"/>
      <c r="G604" s="114"/>
      <c r="H604" s="114"/>
      <c r="I604" s="115"/>
      <c r="J604" s="48" t="s">
        <v>22</v>
      </c>
      <c r="K604" s="52" t="s">
        <v>38</v>
      </c>
    </row>
    <row r="605" spans="1:11" x14ac:dyDescent="0.25">
      <c r="A605" s="47" t="s">
        <v>13</v>
      </c>
      <c r="B605" s="109" t="s">
        <v>14</v>
      </c>
      <c r="C605" s="109"/>
      <c r="D605" s="109"/>
      <c r="E605" s="109"/>
      <c r="F605" s="49" t="s">
        <v>20</v>
      </c>
      <c r="G605" s="49" t="s">
        <v>19</v>
      </c>
      <c r="H605" s="49" t="s">
        <v>18</v>
      </c>
      <c r="I605" s="49" t="s">
        <v>17</v>
      </c>
      <c r="J605" s="49" t="s">
        <v>16</v>
      </c>
      <c r="K605" s="49" t="s">
        <v>15</v>
      </c>
    </row>
    <row r="606" spans="1:11" x14ac:dyDescent="0.25">
      <c r="A606" s="111"/>
      <c r="B606" s="116" t="s">
        <v>34</v>
      </c>
      <c r="C606" s="117"/>
      <c r="D606" s="117"/>
      <c r="E606" s="118"/>
      <c r="F606" s="42">
        <v>1</v>
      </c>
      <c r="G606" s="42">
        <v>1</v>
      </c>
      <c r="H606" s="42">
        <v>154.57</v>
      </c>
      <c r="I606" s="42"/>
      <c r="J606" s="42">
        <v>0.35</v>
      </c>
      <c r="K606" s="42">
        <f t="shared" ref="K606:K641" si="69">+PRODUCT(F606:J606)</f>
        <v>54.099499999999992</v>
      </c>
    </row>
    <row r="607" spans="1:11" x14ac:dyDescent="0.25">
      <c r="A607" s="111"/>
      <c r="B607" s="119"/>
      <c r="C607" s="120"/>
      <c r="D607" s="120"/>
      <c r="E607" s="121"/>
      <c r="F607" s="42">
        <v>1</v>
      </c>
      <c r="G607" s="42">
        <v>1</v>
      </c>
      <c r="H607" s="42">
        <v>136.59</v>
      </c>
      <c r="I607" s="42"/>
      <c r="J607" s="42">
        <v>0.35</v>
      </c>
      <c r="K607" s="42">
        <f t="shared" si="69"/>
        <v>47.8065</v>
      </c>
    </row>
    <row r="608" spans="1:11" x14ac:dyDescent="0.25">
      <c r="A608" s="111"/>
      <c r="B608" s="119"/>
      <c r="C608" s="120"/>
      <c r="D608" s="120"/>
      <c r="E608" s="121"/>
      <c r="F608" s="42">
        <v>1</v>
      </c>
      <c r="G608" s="42">
        <v>1</v>
      </c>
      <c r="H608" s="42">
        <v>15.79</v>
      </c>
      <c r="I608" s="42"/>
      <c r="J608" s="42">
        <v>0.35</v>
      </c>
      <c r="K608" s="42">
        <f t="shared" si="69"/>
        <v>5.5264999999999995</v>
      </c>
    </row>
    <row r="609" spans="1:11" x14ac:dyDescent="0.25">
      <c r="A609" s="111"/>
      <c r="B609" s="119"/>
      <c r="C609" s="120"/>
      <c r="D609" s="120"/>
      <c r="E609" s="121"/>
      <c r="F609" s="42">
        <v>1</v>
      </c>
      <c r="G609" s="42">
        <v>1</v>
      </c>
      <c r="H609" s="42">
        <v>10.93</v>
      </c>
      <c r="I609" s="42"/>
      <c r="J609" s="42">
        <v>0.35</v>
      </c>
      <c r="K609" s="42">
        <f t="shared" si="69"/>
        <v>3.8254999999999995</v>
      </c>
    </row>
    <row r="610" spans="1:11" x14ac:dyDescent="0.25">
      <c r="A610" s="111"/>
      <c r="B610" s="119"/>
      <c r="C610" s="120"/>
      <c r="D610" s="120"/>
      <c r="E610" s="121"/>
      <c r="F610" s="42">
        <v>1</v>
      </c>
      <c r="G610" s="42">
        <v>1</v>
      </c>
      <c r="H610" s="42">
        <v>0.83</v>
      </c>
      <c r="I610" s="42"/>
      <c r="J610" s="42">
        <v>0.35</v>
      </c>
      <c r="K610" s="42">
        <f t="shared" si="69"/>
        <v>0.29049999999999998</v>
      </c>
    </row>
    <row r="611" spans="1:11" x14ac:dyDescent="0.25">
      <c r="A611" s="111"/>
      <c r="B611" s="119"/>
      <c r="C611" s="120"/>
      <c r="D611" s="120"/>
      <c r="E611" s="121"/>
      <c r="F611" s="42">
        <v>1</v>
      </c>
      <c r="G611" s="42">
        <v>1</v>
      </c>
      <c r="H611" s="42">
        <v>3.51</v>
      </c>
      <c r="I611" s="42"/>
      <c r="J611" s="42">
        <v>0.35</v>
      </c>
      <c r="K611" s="42">
        <f t="shared" si="69"/>
        <v>1.2284999999999999</v>
      </c>
    </row>
    <row r="612" spans="1:11" x14ac:dyDescent="0.25">
      <c r="A612" s="111"/>
      <c r="B612" s="119"/>
      <c r="C612" s="120"/>
      <c r="D612" s="120"/>
      <c r="E612" s="121"/>
      <c r="F612" s="42">
        <v>1</v>
      </c>
      <c r="G612" s="42">
        <v>1</v>
      </c>
      <c r="H612" s="42">
        <v>0.91</v>
      </c>
      <c r="I612" s="42"/>
      <c r="J612" s="42">
        <v>0.35</v>
      </c>
      <c r="K612" s="42">
        <f t="shared" si="69"/>
        <v>0.31850000000000001</v>
      </c>
    </row>
    <row r="613" spans="1:11" x14ac:dyDescent="0.25">
      <c r="A613" s="111"/>
      <c r="B613" s="122"/>
      <c r="C613" s="123"/>
      <c r="D613" s="123"/>
      <c r="E613" s="124"/>
      <c r="F613" s="42">
        <v>1</v>
      </c>
      <c r="G613" s="42">
        <v>1</v>
      </c>
      <c r="H613" s="42">
        <v>13.82</v>
      </c>
      <c r="I613" s="42"/>
      <c r="J613" s="42">
        <v>0.35</v>
      </c>
      <c r="K613" s="42">
        <f t="shared" si="69"/>
        <v>4.8369999999999997</v>
      </c>
    </row>
    <row r="614" spans="1:11" x14ac:dyDescent="0.25">
      <c r="A614" s="111"/>
      <c r="B614" s="116" t="s">
        <v>35</v>
      </c>
      <c r="C614" s="117"/>
      <c r="D614" s="117"/>
      <c r="E614" s="118"/>
      <c r="F614" s="42">
        <v>1</v>
      </c>
      <c r="G614" s="42">
        <v>1</v>
      </c>
      <c r="H614" s="42">
        <v>46.65</v>
      </c>
      <c r="I614" s="42"/>
      <c r="J614" s="42">
        <v>0.35</v>
      </c>
      <c r="K614" s="42">
        <f t="shared" si="69"/>
        <v>16.327499999999997</v>
      </c>
    </row>
    <row r="615" spans="1:11" x14ac:dyDescent="0.25">
      <c r="A615" s="111"/>
      <c r="B615" s="119"/>
      <c r="C615" s="120"/>
      <c r="D615" s="120"/>
      <c r="E615" s="121"/>
      <c r="F615" s="42">
        <v>1</v>
      </c>
      <c r="G615" s="42">
        <v>1</v>
      </c>
      <c r="H615" s="42">
        <v>7.8</v>
      </c>
      <c r="I615" s="42"/>
      <c r="J615" s="42">
        <v>0.35</v>
      </c>
      <c r="K615" s="42">
        <f t="shared" si="69"/>
        <v>2.73</v>
      </c>
    </row>
    <row r="616" spans="1:11" x14ac:dyDescent="0.25">
      <c r="A616" s="111"/>
      <c r="B616" s="119"/>
      <c r="C616" s="120"/>
      <c r="D616" s="120"/>
      <c r="E616" s="121"/>
      <c r="F616" s="42">
        <v>1</v>
      </c>
      <c r="G616" s="42">
        <v>1</v>
      </c>
      <c r="H616" s="42">
        <v>57.12</v>
      </c>
      <c r="I616" s="42"/>
      <c r="J616" s="42">
        <v>0.35</v>
      </c>
      <c r="K616" s="42">
        <f t="shared" si="69"/>
        <v>19.991999999999997</v>
      </c>
    </row>
    <row r="617" spans="1:11" x14ac:dyDescent="0.25">
      <c r="A617" s="111"/>
      <c r="B617" s="119"/>
      <c r="C617" s="120"/>
      <c r="D617" s="120"/>
      <c r="E617" s="121"/>
      <c r="F617" s="42">
        <v>1</v>
      </c>
      <c r="G617" s="42">
        <v>1</v>
      </c>
      <c r="H617" s="42">
        <v>9.1</v>
      </c>
      <c r="I617" s="42"/>
      <c r="J617" s="42">
        <v>0.35</v>
      </c>
      <c r="K617" s="42">
        <f t="shared" si="69"/>
        <v>3.1849999999999996</v>
      </c>
    </row>
    <row r="618" spans="1:11" x14ac:dyDescent="0.25">
      <c r="A618" s="111"/>
      <c r="B618" s="119"/>
      <c r="C618" s="120"/>
      <c r="D618" s="120"/>
      <c r="E618" s="121"/>
      <c r="F618" s="42">
        <v>1</v>
      </c>
      <c r="G618" s="42">
        <v>1</v>
      </c>
      <c r="H618" s="42">
        <v>5.95</v>
      </c>
      <c r="I618" s="42"/>
      <c r="J618" s="42">
        <v>0.35</v>
      </c>
      <c r="K618" s="42">
        <f t="shared" si="69"/>
        <v>2.0825</v>
      </c>
    </row>
    <row r="619" spans="1:11" x14ac:dyDescent="0.25">
      <c r="A619" s="111"/>
      <c r="B619" s="116" t="s">
        <v>36</v>
      </c>
      <c r="C619" s="117"/>
      <c r="D619" s="117"/>
      <c r="E619" s="118"/>
      <c r="F619" s="42">
        <v>1</v>
      </c>
      <c r="G619" s="42">
        <v>1</v>
      </c>
      <c r="H619" s="42">
        <v>20.2</v>
      </c>
      <c r="I619" s="42"/>
      <c r="J619" s="42">
        <v>0.35</v>
      </c>
      <c r="K619" s="42">
        <f t="shared" si="69"/>
        <v>7.0699999999999994</v>
      </c>
    </row>
    <row r="620" spans="1:11" x14ac:dyDescent="0.25">
      <c r="A620" s="111"/>
      <c r="B620" s="119"/>
      <c r="C620" s="120"/>
      <c r="D620" s="120"/>
      <c r="E620" s="121"/>
      <c r="F620" s="42">
        <v>1</v>
      </c>
      <c r="G620" s="42">
        <v>1</v>
      </c>
      <c r="H620" s="42">
        <v>21.55</v>
      </c>
      <c r="I620" s="42"/>
      <c r="J620" s="42">
        <v>0.35</v>
      </c>
      <c r="K620" s="42">
        <f t="shared" si="69"/>
        <v>7.5424999999999995</v>
      </c>
    </row>
    <row r="621" spans="1:11" x14ac:dyDescent="0.25">
      <c r="A621" s="111"/>
      <c r="B621" s="119"/>
      <c r="C621" s="120"/>
      <c r="D621" s="120"/>
      <c r="E621" s="121"/>
      <c r="F621" s="42">
        <v>1</v>
      </c>
      <c r="G621" s="42">
        <v>1</v>
      </c>
      <c r="H621" s="42">
        <v>4.12</v>
      </c>
      <c r="I621" s="42"/>
      <c r="J621" s="42">
        <v>0.35</v>
      </c>
      <c r="K621" s="42">
        <f t="shared" si="69"/>
        <v>1.4419999999999999</v>
      </c>
    </row>
    <row r="622" spans="1:11" x14ac:dyDescent="0.25">
      <c r="A622" s="111"/>
      <c r="B622" s="119"/>
      <c r="C622" s="120"/>
      <c r="D622" s="120"/>
      <c r="E622" s="121"/>
      <c r="F622" s="42">
        <v>1</v>
      </c>
      <c r="G622" s="42">
        <v>1</v>
      </c>
      <c r="H622" s="42">
        <v>13.09</v>
      </c>
      <c r="I622" s="42"/>
      <c r="J622" s="42">
        <v>0.35</v>
      </c>
      <c r="K622" s="42">
        <f t="shared" si="69"/>
        <v>4.5814999999999992</v>
      </c>
    </row>
    <row r="623" spans="1:11" x14ac:dyDescent="0.25">
      <c r="A623" s="111"/>
      <c r="B623" s="119"/>
      <c r="C623" s="120"/>
      <c r="D623" s="120"/>
      <c r="E623" s="121"/>
      <c r="F623" s="42">
        <v>1</v>
      </c>
      <c r="G623" s="42">
        <v>1</v>
      </c>
      <c r="H623" s="42">
        <v>4.18</v>
      </c>
      <c r="I623" s="42"/>
      <c r="J623" s="42">
        <v>0.35</v>
      </c>
      <c r="K623" s="42">
        <f t="shared" si="69"/>
        <v>1.4629999999999999</v>
      </c>
    </row>
    <row r="624" spans="1:11" x14ac:dyDescent="0.25">
      <c r="A624" s="111"/>
      <c r="B624" s="119"/>
      <c r="C624" s="120"/>
      <c r="D624" s="120"/>
      <c r="E624" s="121"/>
      <c r="F624" s="42">
        <v>1</v>
      </c>
      <c r="G624" s="42">
        <v>1</v>
      </c>
      <c r="H624" s="42">
        <v>41.03</v>
      </c>
      <c r="I624" s="42"/>
      <c r="J624" s="42">
        <v>0.35</v>
      </c>
      <c r="K624" s="42">
        <f t="shared" si="69"/>
        <v>14.3605</v>
      </c>
    </row>
    <row r="625" spans="1:11" x14ac:dyDescent="0.25">
      <c r="A625" s="111"/>
      <c r="B625" s="119"/>
      <c r="C625" s="120"/>
      <c r="D625" s="120"/>
      <c r="E625" s="121"/>
      <c r="F625" s="42">
        <v>1</v>
      </c>
      <c r="G625" s="42">
        <v>1</v>
      </c>
      <c r="H625" s="42">
        <v>2.12</v>
      </c>
      <c r="I625" s="42"/>
      <c r="J625" s="42">
        <v>0.35</v>
      </c>
      <c r="K625" s="42">
        <f t="shared" si="69"/>
        <v>0.74199999999999999</v>
      </c>
    </row>
    <row r="626" spans="1:11" x14ac:dyDescent="0.25">
      <c r="A626" s="111"/>
      <c r="B626" s="119"/>
      <c r="C626" s="120"/>
      <c r="D626" s="120"/>
      <c r="E626" s="121"/>
      <c r="F626" s="42">
        <v>1</v>
      </c>
      <c r="G626" s="42">
        <v>1</v>
      </c>
      <c r="H626" s="42">
        <v>10.119999999999999</v>
      </c>
      <c r="I626" s="42"/>
      <c r="J626" s="42">
        <v>0.35</v>
      </c>
      <c r="K626" s="42">
        <f t="shared" si="69"/>
        <v>3.5419999999999994</v>
      </c>
    </row>
    <row r="627" spans="1:11" x14ac:dyDescent="0.25">
      <c r="A627" s="111"/>
      <c r="B627" s="119"/>
      <c r="C627" s="120"/>
      <c r="D627" s="120"/>
      <c r="E627" s="121"/>
      <c r="F627" s="42">
        <v>2</v>
      </c>
      <c r="G627" s="42">
        <v>1</v>
      </c>
      <c r="H627" s="42">
        <v>65.430000000000007</v>
      </c>
      <c r="I627" s="42"/>
      <c r="J627" s="42">
        <v>0.35</v>
      </c>
      <c r="K627" s="42">
        <f t="shared" si="69"/>
        <v>45.801000000000002</v>
      </c>
    </row>
    <row r="628" spans="1:11" x14ac:dyDescent="0.25">
      <c r="A628" s="111"/>
      <c r="B628" s="119"/>
      <c r="C628" s="120"/>
      <c r="D628" s="120"/>
      <c r="E628" s="121"/>
      <c r="F628" s="42">
        <v>1</v>
      </c>
      <c r="G628" s="42">
        <v>1</v>
      </c>
      <c r="H628" s="42">
        <v>4.08</v>
      </c>
      <c r="I628" s="42"/>
      <c r="J628" s="42">
        <v>0.35</v>
      </c>
      <c r="K628" s="42">
        <f t="shared" si="69"/>
        <v>1.4279999999999999</v>
      </c>
    </row>
    <row r="629" spans="1:11" x14ac:dyDescent="0.25">
      <c r="A629" s="111"/>
      <c r="B629" s="119"/>
      <c r="C629" s="120"/>
      <c r="D629" s="120"/>
      <c r="E629" s="121"/>
      <c r="F629" s="42">
        <v>1</v>
      </c>
      <c r="G629" s="42">
        <v>1</v>
      </c>
      <c r="H629" s="42">
        <v>35.08</v>
      </c>
      <c r="I629" s="42"/>
      <c r="J629" s="42">
        <v>0.35</v>
      </c>
      <c r="K629" s="42">
        <f t="shared" si="69"/>
        <v>12.277999999999999</v>
      </c>
    </row>
    <row r="630" spans="1:11" x14ac:dyDescent="0.25">
      <c r="A630" s="111"/>
      <c r="B630" s="119"/>
      <c r="C630" s="120"/>
      <c r="D630" s="120"/>
      <c r="E630" s="121"/>
      <c r="F630" s="42">
        <v>1</v>
      </c>
      <c r="G630" s="42">
        <v>1</v>
      </c>
      <c r="H630" s="42">
        <v>1.9</v>
      </c>
      <c r="I630" s="42"/>
      <c r="J630" s="42">
        <v>0.35</v>
      </c>
      <c r="K630" s="42">
        <f t="shared" si="69"/>
        <v>0.66499999999999992</v>
      </c>
    </row>
    <row r="631" spans="1:11" x14ac:dyDescent="0.25">
      <c r="A631" s="111"/>
      <c r="B631" s="119"/>
      <c r="C631" s="120"/>
      <c r="D631" s="120"/>
      <c r="E631" s="121"/>
      <c r="F631" s="42">
        <v>1</v>
      </c>
      <c r="G631" s="42">
        <v>1</v>
      </c>
      <c r="H631" s="42">
        <v>10.68</v>
      </c>
      <c r="I631" s="42"/>
      <c r="J631" s="42">
        <v>0.35</v>
      </c>
      <c r="K631" s="42">
        <f t="shared" si="69"/>
        <v>3.7379999999999995</v>
      </c>
    </row>
    <row r="632" spans="1:11" x14ac:dyDescent="0.25">
      <c r="A632" s="111"/>
      <c r="B632" s="112" t="s">
        <v>37</v>
      </c>
      <c r="C632" s="112"/>
      <c r="D632" s="112"/>
      <c r="E632" s="112"/>
      <c r="F632" s="42">
        <v>1</v>
      </c>
      <c r="G632" s="42">
        <v>1</v>
      </c>
      <c r="H632" s="42">
        <v>33.35</v>
      </c>
      <c r="I632" s="42"/>
      <c r="J632" s="42">
        <v>0.35</v>
      </c>
      <c r="K632" s="42">
        <f t="shared" si="69"/>
        <v>11.672499999999999</v>
      </c>
    </row>
    <row r="633" spans="1:11" x14ac:dyDescent="0.25">
      <c r="A633" s="111"/>
      <c r="B633" s="112"/>
      <c r="C633" s="112"/>
      <c r="D633" s="112"/>
      <c r="E633" s="112"/>
      <c r="F633" s="42">
        <v>1</v>
      </c>
      <c r="G633" s="42">
        <v>1</v>
      </c>
      <c r="H633" s="42">
        <v>8.0399999999999991</v>
      </c>
      <c r="I633" s="42"/>
      <c r="J633" s="42">
        <v>0.35</v>
      </c>
      <c r="K633" s="42">
        <f t="shared" si="69"/>
        <v>2.8139999999999996</v>
      </c>
    </row>
    <row r="634" spans="1:11" x14ac:dyDescent="0.25">
      <c r="A634" s="111"/>
      <c r="B634" s="112"/>
      <c r="C634" s="112"/>
      <c r="D634" s="112"/>
      <c r="E634" s="112"/>
      <c r="F634" s="42">
        <v>1</v>
      </c>
      <c r="G634" s="42">
        <v>1</v>
      </c>
      <c r="H634" s="42">
        <v>45.41</v>
      </c>
      <c r="I634" s="42"/>
      <c r="J634" s="42">
        <v>0.35</v>
      </c>
      <c r="K634" s="42">
        <f t="shared" si="69"/>
        <v>15.893499999999998</v>
      </c>
    </row>
    <row r="635" spans="1:11" x14ac:dyDescent="0.25">
      <c r="A635" s="111"/>
      <c r="B635" s="112"/>
      <c r="C635" s="112"/>
      <c r="D635" s="112"/>
      <c r="E635" s="112"/>
      <c r="F635" s="42">
        <v>1</v>
      </c>
      <c r="G635" s="42">
        <v>1</v>
      </c>
      <c r="H635" s="42">
        <v>18.36</v>
      </c>
      <c r="I635" s="42"/>
      <c r="J635" s="42">
        <v>0.35</v>
      </c>
      <c r="K635" s="42">
        <f t="shared" si="69"/>
        <v>6.4259999999999993</v>
      </c>
    </row>
    <row r="636" spans="1:11" x14ac:dyDescent="0.25">
      <c r="A636" s="111"/>
      <c r="B636" s="112"/>
      <c r="C636" s="112"/>
      <c r="D636" s="112"/>
      <c r="E636" s="112"/>
      <c r="F636" s="42">
        <v>1</v>
      </c>
      <c r="G636" s="42">
        <v>1</v>
      </c>
      <c r="H636" s="42">
        <v>20.63</v>
      </c>
      <c r="I636" s="42"/>
      <c r="J636" s="42">
        <v>0.35</v>
      </c>
      <c r="K636" s="42">
        <f t="shared" si="69"/>
        <v>7.2204999999999995</v>
      </c>
    </row>
    <row r="637" spans="1:11" x14ac:dyDescent="0.25">
      <c r="A637" s="111"/>
      <c r="B637" s="112"/>
      <c r="C637" s="112"/>
      <c r="D637" s="112"/>
      <c r="E637" s="112"/>
      <c r="F637" s="42">
        <v>1</v>
      </c>
      <c r="G637" s="42">
        <v>1</v>
      </c>
      <c r="H637" s="42">
        <v>1.72</v>
      </c>
      <c r="I637" s="42"/>
      <c r="J637" s="42">
        <v>0.35</v>
      </c>
      <c r="K637" s="42">
        <f t="shared" si="69"/>
        <v>0.60199999999999998</v>
      </c>
    </row>
    <row r="638" spans="1:11" x14ac:dyDescent="0.25">
      <c r="A638" s="111"/>
      <c r="B638" s="112"/>
      <c r="C638" s="112"/>
      <c r="D638" s="112"/>
      <c r="E638" s="112"/>
      <c r="F638" s="42">
        <v>2</v>
      </c>
      <c r="G638" s="42">
        <v>1</v>
      </c>
      <c r="H638" s="42">
        <v>51.09</v>
      </c>
      <c r="I638" s="42"/>
      <c r="J638" s="42">
        <v>0.35</v>
      </c>
      <c r="K638" s="42">
        <f t="shared" si="69"/>
        <v>35.762999999999998</v>
      </c>
    </row>
    <row r="639" spans="1:11" x14ac:dyDescent="0.25">
      <c r="A639" s="111"/>
      <c r="B639" s="112"/>
      <c r="C639" s="112"/>
      <c r="D639" s="112"/>
      <c r="E639" s="112"/>
      <c r="F639" s="42">
        <v>1</v>
      </c>
      <c r="G639" s="42">
        <v>1</v>
      </c>
      <c r="H639" s="42">
        <v>59.01</v>
      </c>
      <c r="I639" s="42"/>
      <c r="J639" s="42">
        <v>0.35</v>
      </c>
      <c r="K639" s="42">
        <f t="shared" si="69"/>
        <v>20.653499999999998</v>
      </c>
    </row>
    <row r="640" spans="1:11" x14ac:dyDescent="0.25">
      <c r="A640" s="111"/>
      <c r="B640" s="112"/>
      <c r="C640" s="112"/>
      <c r="D640" s="112"/>
      <c r="E640" s="112"/>
      <c r="F640" s="42">
        <v>1</v>
      </c>
      <c r="G640" s="42">
        <v>1</v>
      </c>
      <c r="H640" s="42">
        <v>2.16</v>
      </c>
      <c r="I640" s="42"/>
      <c r="J640" s="42">
        <v>0.35</v>
      </c>
      <c r="K640" s="42">
        <f t="shared" si="69"/>
        <v>0.75600000000000001</v>
      </c>
    </row>
    <row r="641" spans="1:11" x14ac:dyDescent="0.25">
      <c r="A641" s="111"/>
      <c r="B641" s="112"/>
      <c r="C641" s="112"/>
      <c r="D641" s="112"/>
      <c r="E641" s="112"/>
      <c r="F641" s="42">
        <v>1</v>
      </c>
      <c r="G641" s="42">
        <v>1</v>
      </c>
      <c r="H641" s="42">
        <v>20.39</v>
      </c>
      <c r="I641" s="42"/>
      <c r="J641" s="42">
        <v>0.35</v>
      </c>
      <c r="K641" s="42">
        <f t="shared" si="69"/>
        <v>7.1364999999999998</v>
      </c>
    </row>
    <row r="642" spans="1:11" x14ac:dyDescent="0.25">
      <c r="G642" s="100" t="str">
        <f>+CONCATENATE("Metrado Total :",K604)</f>
        <v>Metrado Total :m2</v>
      </c>
      <c r="H642" s="101"/>
      <c r="I642" s="102"/>
      <c r="K642" s="54">
        <f>+SUM(K606:K641)</f>
        <v>375.84050000000002</v>
      </c>
    </row>
    <row r="644" spans="1:11" x14ac:dyDescent="0.25">
      <c r="A644" s="53" t="s">
        <v>211</v>
      </c>
      <c r="B644" s="113" t="s">
        <v>82</v>
      </c>
      <c r="C644" s="114"/>
      <c r="D644" s="114"/>
      <c r="E644" s="114"/>
      <c r="F644" s="114"/>
      <c r="G644" s="114"/>
      <c r="H644" s="114"/>
      <c r="I644" s="115"/>
      <c r="J644" s="48" t="s">
        <v>22</v>
      </c>
      <c r="K644" s="52" t="s">
        <v>43</v>
      </c>
    </row>
    <row r="645" spans="1:11" x14ac:dyDescent="0.25">
      <c r="A645" s="47" t="s">
        <v>13</v>
      </c>
      <c r="B645" s="109" t="s">
        <v>14</v>
      </c>
      <c r="C645" s="109"/>
      <c r="D645" s="109"/>
      <c r="E645" s="109"/>
      <c r="F645" s="49" t="s">
        <v>20</v>
      </c>
      <c r="G645" s="49" t="s">
        <v>19</v>
      </c>
      <c r="H645" s="49" t="s">
        <v>18</v>
      </c>
      <c r="I645" s="49" t="s">
        <v>17</v>
      </c>
      <c r="J645" s="49" t="s">
        <v>16</v>
      </c>
      <c r="K645" s="49" t="s">
        <v>15</v>
      </c>
    </row>
    <row r="646" spans="1:11" x14ac:dyDescent="0.25">
      <c r="A646" s="183"/>
      <c r="B646" s="111" t="s">
        <v>34</v>
      </c>
      <c r="C646" s="111"/>
      <c r="D646" s="111"/>
      <c r="E646" s="111"/>
      <c r="F646" s="42">
        <v>1</v>
      </c>
      <c r="G646" s="42"/>
      <c r="H646" s="42">
        <f>+H598</f>
        <v>336.95</v>
      </c>
      <c r="I646" s="111">
        <v>0.06</v>
      </c>
      <c r="J646" s="111"/>
      <c r="K646" s="42">
        <f>+PRODUCT(F646:J646)</f>
        <v>20.216999999999999</v>
      </c>
    </row>
    <row r="647" spans="1:11" x14ac:dyDescent="0.25">
      <c r="A647" s="183"/>
      <c r="B647" s="111" t="s">
        <v>35</v>
      </c>
      <c r="C647" s="111"/>
      <c r="D647" s="111"/>
      <c r="E647" s="111"/>
      <c r="F647" s="42">
        <v>1</v>
      </c>
      <c r="G647" s="42"/>
      <c r="H647" s="42">
        <f>+H599</f>
        <v>126.61999999999999</v>
      </c>
      <c r="I647" s="111">
        <v>0.06</v>
      </c>
      <c r="J647" s="111"/>
      <c r="K647" s="42">
        <f t="shared" ref="K647:K649" si="70">+PRODUCT(F647:J647)</f>
        <v>7.5971999999999991</v>
      </c>
    </row>
    <row r="648" spans="1:11" x14ac:dyDescent="0.25">
      <c r="A648" s="183"/>
      <c r="B648" s="111" t="s">
        <v>36</v>
      </c>
      <c r="C648" s="111"/>
      <c r="D648" s="111"/>
      <c r="E648" s="111"/>
      <c r="F648" s="42">
        <v>1</v>
      </c>
      <c r="G648" s="42"/>
      <c r="H648" s="42">
        <f>+H600</f>
        <v>233.58</v>
      </c>
      <c r="I648" s="111">
        <v>0.06</v>
      </c>
      <c r="J648" s="111"/>
      <c r="K648" s="42">
        <f t="shared" si="70"/>
        <v>14.014800000000001</v>
      </c>
    </row>
    <row r="649" spans="1:11" x14ac:dyDescent="0.25">
      <c r="A649" s="183"/>
      <c r="B649" s="111" t="s">
        <v>37</v>
      </c>
      <c r="C649" s="111"/>
      <c r="D649" s="111"/>
      <c r="E649" s="111"/>
      <c r="F649" s="42">
        <v>1</v>
      </c>
      <c r="G649" s="42"/>
      <c r="H649" s="42">
        <f>+H601</f>
        <v>260.15999999999997</v>
      </c>
      <c r="I649" s="111">
        <v>0.06</v>
      </c>
      <c r="J649" s="111"/>
      <c r="K649" s="42">
        <f t="shared" si="70"/>
        <v>15.609599999999997</v>
      </c>
    </row>
    <row r="650" spans="1:11" x14ac:dyDescent="0.25">
      <c r="G650" s="100" t="str">
        <f>+CONCATENATE("Metrado Total :",K644)</f>
        <v>Metrado Total :m3</v>
      </c>
      <c r="H650" s="101"/>
      <c r="I650" s="102"/>
      <c r="K650" s="54">
        <f>+SUM(K646:K649)</f>
        <v>57.438599999999994</v>
      </c>
    </row>
    <row r="651" spans="1:11" x14ac:dyDescent="0.25">
      <c r="G651" s="57"/>
      <c r="H651" s="57"/>
      <c r="I651" s="57"/>
      <c r="K651" s="41"/>
    </row>
    <row r="652" spans="1:11" x14ac:dyDescent="0.25">
      <c r="A652" s="53" t="s">
        <v>212</v>
      </c>
      <c r="B652" s="113" t="s">
        <v>42</v>
      </c>
      <c r="C652" s="114"/>
      <c r="D652" s="114"/>
      <c r="E652" s="114"/>
      <c r="F652" s="114"/>
      <c r="G652" s="114"/>
      <c r="H652" s="114"/>
      <c r="I652" s="115"/>
      <c r="J652" s="48" t="s">
        <v>22</v>
      </c>
      <c r="K652" s="52" t="s">
        <v>43</v>
      </c>
    </row>
    <row r="653" spans="1:11" x14ac:dyDescent="0.25">
      <c r="A653" s="47" t="s">
        <v>13</v>
      </c>
      <c r="B653" s="109" t="s">
        <v>14</v>
      </c>
      <c r="C653" s="109"/>
      <c r="D653" s="109"/>
      <c r="E653" s="109"/>
      <c r="F653" s="49" t="s">
        <v>20</v>
      </c>
      <c r="G653" s="49"/>
      <c r="H653" s="49" t="s">
        <v>168</v>
      </c>
      <c r="I653" s="49"/>
      <c r="J653" s="49" t="s">
        <v>167</v>
      </c>
      <c r="K653" s="49" t="s">
        <v>15</v>
      </c>
    </row>
    <row r="654" spans="1:11" x14ac:dyDescent="0.25">
      <c r="A654" s="111"/>
      <c r="B654" s="111" t="s">
        <v>34</v>
      </c>
      <c r="C654" s="111"/>
      <c r="D654" s="111"/>
      <c r="E654" s="111"/>
      <c r="F654" s="42">
        <v>1</v>
      </c>
      <c r="G654" s="42"/>
      <c r="H654" s="42">
        <v>1.2</v>
      </c>
      <c r="I654" s="42"/>
      <c r="J654" s="42">
        <f>K598</f>
        <v>40.433999999999997</v>
      </c>
      <c r="K654" s="42">
        <f>+PRODUCT(F654:J654)</f>
        <v>48.520799999999994</v>
      </c>
    </row>
    <row r="655" spans="1:11" x14ac:dyDescent="0.25">
      <c r="A655" s="111"/>
      <c r="B655" s="116" t="s">
        <v>35</v>
      </c>
      <c r="C655" s="117"/>
      <c r="D655" s="117"/>
      <c r="E655" s="118"/>
      <c r="F655" s="42">
        <v>1</v>
      </c>
      <c r="G655" s="42"/>
      <c r="H655" s="42">
        <v>1.2</v>
      </c>
      <c r="I655" s="42"/>
      <c r="J655" s="42">
        <f t="shared" ref="J655:J657" si="71">K599</f>
        <v>7.5971999999999991</v>
      </c>
      <c r="K655" s="42">
        <f t="shared" ref="K655:K657" si="72">+PRODUCT(F655:J655)</f>
        <v>9.1166399999999985</v>
      </c>
    </row>
    <row r="656" spans="1:11" x14ac:dyDescent="0.25">
      <c r="A656" s="111"/>
      <c r="B656" s="116" t="s">
        <v>36</v>
      </c>
      <c r="C656" s="117"/>
      <c r="D656" s="117"/>
      <c r="E656" s="118"/>
      <c r="F656" s="42">
        <v>1</v>
      </c>
      <c r="G656" s="42"/>
      <c r="H656" s="42">
        <v>1.2</v>
      </c>
      <c r="I656" s="42"/>
      <c r="J656" s="42">
        <f t="shared" si="71"/>
        <v>14.014800000000001</v>
      </c>
      <c r="K656" s="42">
        <f t="shared" si="72"/>
        <v>16.81776</v>
      </c>
    </row>
    <row r="657" spans="1:13" x14ac:dyDescent="0.25">
      <c r="A657" s="111"/>
      <c r="B657" s="111" t="s">
        <v>37</v>
      </c>
      <c r="C657" s="111"/>
      <c r="D657" s="111"/>
      <c r="E657" s="111"/>
      <c r="F657" s="42">
        <v>1</v>
      </c>
      <c r="G657" s="42"/>
      <c r="H657" s="42">
        <v>1.2</v>
      </c>
      <c r="I657" s="42"/>
      <c r="J657" s="42">
        <f t="shared" si="71"/>
        <v>31.219199999999994</v>
      </c>
      <c r="K657" s="42">
        <f t="shared" si="72"/>
        <v>37.463039999999992</v>
      </c>
    </row>
    <row r="658" spans="1:13" x14ac:dyDescent="0.25">
      <c r="G658" s="100" t="str">
        <f>+CONCATENATE("Metrado Total :",K652)</f>
        <v>Metrado Total :m3</v>
      </c>
      <c r="H658" s="101"/>
      <c r="I658" s="102"/>
      <c r="J658" s="50"/>
      <c r="K658" s="47">
        <f>+SUM(K654:K657)</f>
        <v>111.91823999999998</v>
      </c>
    </row>
    <row r="659" spans="1:13" ht="15.75" thickBot="1" x14ac:dyDescent="0.3"/>
    <row r="660" spans="1:13" ht="15.75" thickBot="1" x14ac:dyDescent="0.3">
      <c r="A660" s="13" t="s">
        <v>117</v>
      </c>
      <c r="B660" s="103" t="s">
        <v>93</v>
      </c>
      <c r="C660" s="104"/>
      <c r="D660" s="104"/>
      <c r="E660" s="104"/>
      <c r="F660" s="104"/>
      <c r="G660" s="104"/>
      <c r="H660" s="104"/>
      <c r="I660" s="104"/>
      <c r="J660" s="104"/>
      <c r="K660" s="105"/>
    </row>
    <row r="661" spans="1:13" ht="15.75" thickBot="1" x14ac:dyDescent="0.3">
      <c r="A661" s="27" t="s">
        <v>213</v>
      </c>
      <c r="B661" s="103" t="s">
        <v>94</v>
      </c>
      <c r="C661" s="104"/>
      <c r="D661" s="104"/>
      <c r="E661" s="104"/>
      <c r="F661" s="104"/>
      <c r="G661" s="104"/>
      <c r="H661" s="104"/>
      <c r="I661" s="104"/>
      <c r="J661" s="104"/>
      <c r="K661" s="105"/>
    </row>
    <row r="662" spans="1:13" x14ac:dyDescent="0.25">
      <c r="A662" s="53" t="s">
        <v>214</v>
      </c>
      <c r="B662" s="106" t="s">
        <v>95</v>
      </c>
      <c r="C662" s="107"/>
      <c r="D662" s="107"/>
      <c r="E662" s="107"/>
      <c r="F662" s="107"/>
      <c r="G662" s="107"/>
      <c r="H662" s="107"/>
      <c r="I662" s="108"/>
      <c r="J662" s="48" t="s">
        <v>22</v>
      </c>
      <c r="K662" s="52" t="s">
        <v>43</v>
      </c>
    </row>
    <row r="663" spans="1:13" x14ac:dyDescent="0.25">
      <c r="A663" s="47" t="s">
        <v>13</v>
      </c>
      <c r="B663" s="109" t="s">
        <v>14</v>
      </c>
      <c r="C663" s="109"/>
      <c r="D663" s="109"/>
      <c r="E663" s="109"/>
      <c r="F663" s="49" t="s">
        <v>20</v>
      </c>
      <c r="G663" s="49" t="s">
        <v>19</v>
      </c>
      <c r="H663" s="49" t="s">
        <v>18</v>
      </c>
      <c r="I663" s="49" t="s">
        <v>17</v>
      </c>
      <c r="J663" s="49" t="s">
        <v>16</v>
      </c>
      <c r="K663" s="49" t="s">
        <v>15</v>
      </c>
    </row>
    <row r="664" spans="1:13" x14ac:dyDescent="0.25">
      <c r="A664" s="111"/>
      <c r="B664" s="117" t="s">
        <v>34</v>
      </c>
      <c r="C664" s="117"/>
      <c r="D664" s="117"/>
      <c r="E664" s="118"/>
      <c r="F664" s="42">
        <v>1</v>
      </c>
      <c r="G664" s="42">
        <v>1</v>
      </c>
      <c r="H664" s="55">
        <v>20.170000000000002</v>
      </c>
      <c r="I664" s="100">
        <v>0.68700000000000006</v>
      </c>
      <c r="J664" s="102"/>
      <c r="K664" s="42">
        <f>+PRODUCT(F664:J664)</f>
        <v>13.856790000000002</v>
      </c>
      <c r="M664" s="68">
        <f>H664*F664</f>
        <v>20.170000000000002</v>
      </c>
    </row>
    <row r="665" spans="1:13" x14ac:dyDescent="0.25">
      <c r="A665" s="111"/>
      <c r="B665" s="120"/>
      <c r="C665" s="120"/>
      <c r="D665" s="120"/>
      <c r="E665" s="121"/>
      <c r="F665" s="42">
        <v>1</v>
      </c>
      <c r="G665" s="42">
        <v>1</v>
      </c>
      <c r="H665" s="55">
        <v>10.79</v>
      </c>
      <c r="I665" s="100">
        <v>0.68700000000000006</v>
      </c>
      <c r="J665" s="102"/>
      <c r="K665" s="42">
        <f t="shared" ref="K665:K726" si="73">+PRODUCT(F665:J665)</f>
        <v>7.4127299999999998</v>
      </c>
      <c r="M665" s="68">
        <f t="shared" ref="M665:M676" si="74">H665*F665</f>
        <v>10.79</v>
      </c>
    </row>
    <row r="666" spans="1:13" x14ac:dyDescent="0.25">
      <c r="A666" s="111"/>
      <c r="B666" s="120"/>
      <c r="C666" s="120"/>
      <c r="D666" s="120"/>
      <c r="E666" s="121"/>
      <c r="F666" s="42">
        <v>1</v>
      </c>
      <c r="G666" s="42">
        <v>1</v>
      </c>
      <c r="H666" s="55">
        <v>3.93</v>
      </c>
      <c r="I666" s="100">
        <v>0.68700000000000006</v>
      </c>
      <c r="J666" s="102"/>
      <c r="K666" s="42">
        <f t="shared" si="73"/>
        <v>2.6999100000000005</v>
      </c>
      <c r="M666" s="68">
        <f t="shared" si="74"/>
        <v>3.93</v>
      </c>
    </row>
    <row r="667" spans="1:13" x14ac:dyDescent="0.25">
      <c r="A667" s="111"/>
      <c r="B667" s="120"/>
      <c r="C667" s="120"/>
      <c r="D667" s="120"/>
      <c r="E667" s="121"/>
      <c r="F667" s="42">
        <v>1</v>
      </c>
      <c r="G667" s="42">
        <v>1</v>
      </c>
      <c r="H667" s="42">
        <v>3.67</v>
      </c>
      <c r="I667" s="100">
        <v>0.68700000000000006</v>
      </c>
      <c r="J667" s="102"/>
      <c r="K667" s="42">
        <f t="shared" si="73"/>
        <v>2.52129</v>
      </c>
      <c r="M667" s="68">
        <f t="shared" si="74"/>
        <v>3.67</v>
      </c>
    </row>
    <row r="668" spans="1:13" x14ac:dyDescent="0.25">
      <c r="A668" s="111"/>
      <c r="B668" s="120"/>
      <c r="C668" s="120"/>
      <c r="D668" s="120"/>
      <c r="E668" s="121"/>
      <c r="F668" s="42">
        <v>1</v>
      </c>
      <c r="G668" s="42">
        <v>1</v>
      </c>
      <c r="H668" s="42">
        <v>8.19</v>
      </c>
      <c r="I668" s="100">
        <v>0.68700000000000006</v>
      </c>
      <c r="J668" s="102"/>
      <c r="K668" s="42">
        <f t="shared" si="73"/>
        <v>5.6265299999999998</v>
      </c>
      <c r="M668" s="68">
        <f t="shared" si="74"/>
        <v>8.19</v>
      </c>
    </row>
    <row r="669" spans="1:13" x14ac:dyDescent="0.25">
      <c r="A669" s="111"/>
      <c r="B669" s="120"/>
      <c r="C669" s="120"/>
      <c r="D669" s="120"/>
      <c r="E669" s="121"/>
      <c r="F669" s="42">
        <v>4</v>
      </c>
      <c r="G669" s="42">
        <v>1</v>
      </c>
      <c r="H669" s="42">
        <v>12.44</v>
      </c>
      <c r="I669" s="100">
        <v>0.68700000000000006</v>
      </c>
      <c r="J669" s="102"/>
      <c r="K669" s="42">
        <f t="shared" si="73"/>
        <v>34.185120000000005</v>
      </c>
      <c r="M669" s="68">
        <f t="shared" si="74"/>
        <v>49.76</v>
      </c>
    </row>
    <row r="670" spans="1:13" x14ac:dyDescent="0.25">
      <c r="A670" s="111"/>
      <c r="B670" s="120"/>
      <c r="C670" s="120"/>
      <c r="D670" s="120"/>
      <c r="E670" s="121"/>
      <c r="F670" s="42">
        <v>4</v>
      </c>
      <c r="G670" s="42">
        <v>1</v>
      </c>
      <c r="H670" s="42">
        <v>11.96</v>
      </c>
      <c r="I670" s="100">
        <v>0.68700000000000006</v>
      </c>
      <c r="J670" s="102"/>
      <c r="K670" s="42">
        <f t="shared" si="73"/>
        <v>32.866080000000004</v>
      </c>
      <c r="M670" s="68">
        <f t="shared" si="74"/>
        <v>47.84</v>
      </c>
    </row>
    <row r="671" spans="1:13" x14ac:dyDescent="0.25">
      <c r="A671" s="111"/>
      <c r="B671" s="120"/>
      <c r="C671" s="120"/>
      <c r="D671" s="120"/>
      <c r="E671" s="121"/>
      <c r="F671" s="42">
        <v>1</v>
      </c>
      <c r="G671" s="42">
        <v>1</v>
      </c>
      <c r="H671" s="42">
        <v>8.49</v>
      </c>
      <c r="I671" s="100">
        <v>0.68700000000000006</v>
      </c>
      <c r="J671" s="102"/>
      <c r="K671" s="42">
        <f t="shared" si="73"/>
        <v>5.8326300000000009</v>
      </c>
      <c r="M671" s="68">
        <f t="shared" si="74"/>
        <v>8.49</v>
      </c>
    </row>
    <row r="672" spans="1:13" x14ac:dyDescent="0.25">
      <c r="A672" s="111"/>
      <c r="B672" s="120"/>
      <c r="C672" s="120"/>
      <c r="D672" s="120"/>
      <c r="E672" s="121"/>
      <c r="F672" s="42">
        <v>1</v>
      </c>
      <c r="G672" s="42">
        <v>1</v>
      </c>
      <c r="H672" s="42">
        <v>8.36</v>
      </c>
      <c r="I672" s="100">
        <v>0.68700000000000006</v>
      </c>
      <c r="J672" s="102"/>
      <c r="K672" s="42">
        <f t="shared" si="73"/>
        <v>5.7433199999999998</v>
      </c>
      <c r="M672" s="68">
        <f t="shared" si="74"/>
        <v>8.36</v>
      </c>
    </row>
    <row r="673" spans="1:13" x14ac:dyDescent="0.25">
      <c r="A673" s="111"/>
      <c r="B673" s="120"/>
      <c r="C673" s="120"/>
      <c r="D673" s="120"/>
      <c r="E673" s="121"/>
      <c r="F673" s="42">
        <v>1</v>
      </c>
      <c r="G673" s="42">
        <v>1</v>
      </c>
      <c r="H673" s="42">
        <v>13.61</v>
      </c>
      <c r="I673" s="100">
        <v>0.68700000000000006</v>
      </c>
      <c r="J673" s="102"/>
      <c r="K673" s="42">
        <f t="shared" si="73"/>
        <v>9.3500700000000005</v>
      </c>
      <c r="M673" s="68">
        <f t="shared" si="74"/>
        <v>13.61</v>
      </c>
    </row>
    <row r="674" spans="1:13" x14ac:dyDescent="0.25">
      <c r="A674" s="111"/>
      <c r="B674" s="120"/>
      <c r="C674" s="120"/>
      <c r="D674" s="120"/>
      <c r="E674" s="121"/>
      <c r="F674" s="42">
        <v>1</v>
      </c>
      <c r="G674" s="42">
        <v>1</v>
      </c>
      <c r="H674" s="42">
        <v>6.79</v>
      </c>
      <c r="I674" s="100">
        <v>0.68700000000000006</v>
      </c>
      <c r="J674" s="102"/>
      <c r="K674" s="42">
        <f t="shared" si="73"/>
        <v>4.6647300000000005</v>
      </c>
      <c r="M674" s="68">
        <f t="shared" si="74"/>
        <v>6.79</v>
      </c>
    </row>
    <row r="675" spans="1:13" x14ac:dyDescent="0.25">
      <c r="A675" s="111"/>
      <c r="B675" s="120"/>
      <c r="C675" s="120"/>
      <c r="D675" s="120"/>
      <c r="E675" s="121"/>
      <c r="F675" s="42">
        <v>1</v>
      </c>
      <c r="G675" s="42">
        <v>1</v>
      </c>
      <c r="H675" s="42">
        <v>6.67</v>
      </c>
      <c r="I675" s="100">
        <v>0.68700000000000006</v>
      </c>
      <c r="J675" s="102"/>
      <c r="K675" s="42">
        <f t="shared" si="73"/>
        <v>4.5822900000000004</v>
      </c>
      <c r="M675" s="68">
        <f t="shared" si="74"/>
        <v>6.67</v>
      </c>
    </row>
    <row r="676" spans="1:13" x14ac:dyDescent="0.25">
      <c r="A676" s="111"/>
      <c r="B676" s="120"/>
      <c r="C676" s="120"/>
      <c r="D676" s="120"/>
      <c r="E676" s="121"/>
      <c r="F676" s="42">
        <v>1</v>
      </c>
      <c r="G676" s="42">
        <v>1</v>
      </c>
      <c r="H676" s="42">
        <v>13.37</v>
      </c>
      <c r="I676" s="100">
        <v>0.68700000000000006</v>
      </c>
      <c r="J676" s="102"/>
      <c r="K676" s="42">
        <f t="shared" si="73"/>
        <v>9.1851900000000004</v>
      </c>
      <c r="M676" s="68">
        <f t="shared" si="74"/>
        <v>13.37</v>
      </c>
    </row>
    <row r="677" spans="1:13" x14ac:dyDescent="0.25">
      <c r="A677" s="111"/>
      <c r="B677" s="117" t="s">
        <v>36</v>
      </c>
      <c r="C677" s="117"/>
      <c r="D677" s="117"/>
      <c r="E677" s="118"/>
      <c r="F677" s="42">
        <v>1</v>
      </c>
      <c r="G677" s="42">
        <v>1</v>
      </c>
      <c r="H677" s="42">
        <v>6.64</v>
      </c>
      <c r="I677" s="100">
        <v>0.68700000000000006</v>
      </c>
      <c r="J677" s="102"/>
      <c r="K677" s="42">
        <f t="shared" si="73"/>
        <v>4.56168</v>
      </c>
      <c r="M677" s="68">
        <f ca="1">SUM(M664:M677)</f>
        <v>0</v>
      </c>
    </row>
    <row r="678" spans="1:13" x14ac:dyDescent="0.25">
      <c r="A678" s="111"/>
      <c r="B678" s="120"/>
      <c r="C678" s="120"/>
      <c r="D678" s="120"/>
      <c r="E678" s="121"/>
      <c r="F678" s="42">
        <v>2</v>
      </c>
      <c r="G678" s="42">
        <v>1</v>
      </c>
      <c r="H678" s="42">
        <v>1.2</v>
      </c>
      <c r="I678" s="100">
        <v>0.68700000000000006</v>
      </c>
      <c r="J678" s="102"/>
      <c r="K678" s="42">
        <f t="shared" si="73"/>
        <v>1.6488</v>
      </c>
      <c r="M678" s="68">
        <f>SUM(M664:M676)</f>
        <v>201.64</v>
      </c>
    </row>
    <row r="679" spans="1:13" x14ac:dyDescent="0.25">
      <c r="A679" s="111"/>
      <c r="B679" s="120"/>
      <c r="C679" s="120"/>
      <c r="D679" s="120"/>
      <c r="E679" s="121"/>
      <c r="F679" s="42">
        <v>1</v>
      </c>
      <c r="G679" s="42">
        <v>1</v>
      </c>
      <c r="H679" s="42">
        <v>2.76</v>
      </c>
      <c r="I679" s="100">
        <v>0.68700000000000006</v>
      </c>
      <c r="J679" s="102"/>
      <c r="K679" s="42">
        <f t="shared" si="73"/>
        <v>1.89612</v>
      </c>
    </row>
    <row r="680" spans="1:13" x14ac:dyDescent="0.25">
      <c r="A680" s="111"/>
      <c r="B680" s="120"/>
      <c r="C680" s="120"/>
      <c r="D680" s="120"/>
      <c r="E680" s="121"/>
      <c r="F680" s="42">
        <v>1</v>
      </c>
      <c r="G680" s="42">
        <v>1</v>
      </c>
      <c r="H680" s="42">
        <v>2.73</v>
      </c>
      <c r="I680" s="100">
        <v>0.68700000000000006</v>
      </c>
      <c r="J680" s="102"/>
      <c r="K680" s="42">
        <f t="shared" si="73"/>
        <v>1.8755100000000002</v>
      </c>
    </row>
    <row r="681" spans="1:13" x14ac:dyDescent="0.25">
      <c r="A681" s="111"/>
      <c r="B681" s="120"/>
      <c r="C681" s="120"/>
      <c r="D681" s="120"/>
      <c r="E681" s="121"/>
      <c r="F681" s="42">
        <v>2</v>
      </c>
      <c r="G681" s="42">
        <v>1</v>
      </c>
      <c r="H681" s="42">
        <v>17.489999999999998</v>
      </c>
      <c r="I681" s="100">
        <v>0.68700000000000006</v>
      </c>
      <c r="J681" s="102"/>
      <c r="K681" s="42">
        <f t="shared" si="73"/>
        <v>24.03126</v>
      </c>
    </row>
    <row r="682" spans="1:13" x14ac:dyDescent="0.25">
      <c r="A682" s="111"/>
      <c r="B682" s="120"/>
      <c r="C682" s="120"/>
      <c r="D682" s="120"/>
      <c r="E682" s="121"/>
      <c r="F682" s="42">
        <v>2</v>
      </c>
      <c r="G682" s="42">
        <v>1</v>
      </c>
      <c r="H682" s="42">
        <v>3.05</v>
      </c>
      <c r="I682" s="100">
        <v>0.68700000000000006</v>
      </c>
      <c r="J682" s="102"/>
      <c r="K682" s="42">
        <f t="shared" si="73"/>
        <v>4.1906999999999996</v>
      </c>
    </row>
    <row r="683" spans="1:13" x14ac:dyDescent="0.25">
      <c r="A683" s="111"/>
      <c r="B683" s="120"/>
      <c r="C683" s="120"/>
      <c r="D683" s="120"/>
      <c r="E683" s="121"/>
      <c r="F683" s="42">
        <v>2</v>
      </c>
      <c r="G683" s="42">
        <v>1</v>
      </c>
      <c r="H683" s="42">
        <v>1.2</v>
      </c>
      <c r="I683" s="100">
        <v>0.68700000000000006</v>
      </c>
      <c r="J683" s="102"/>
      <c r="K683" s="42">
        <f t="shared" si="73"/>
        <v>1.6488</v>
      </c>
    </row>
    <row r="684" spans="1:13" x14ac:dyDescent="0.25">
      <c r="A684" s="111"/>
      <c r="B684" s="120"/>
      <c r="C684" s="120"/>
      <c r="D684" s="120"/>
      <c r="E684" s="121"/>
      <c r="F684" s="42">
        <v>1</v>
      </c>
      <c r="G684" s="42">
        <v>1</v>
      </c>
      <c r="H684" s="42">
        <v>7.06</v>
      </c>
      <c r="I684" s="100">
        <v>0.68700000000000006</v>
      </c>
      <c r="J684" s="102"/>
      <c r="K684" s="42">
        <f t="shared" si="73"/>
        <v>4.8502200000000002</v>
      </c>
    </row>
    <row r="685" spans="1:13" x14ac:dyDescent="0.25">
      <c r="A685" s="111"/>
      <c r="B685" s="120"/>
      <c r="C685" s="120"/>
      <c r="D685" s="120"/>
      <c r="E685" s="121"/>
      <c r="F685" s="42">
        <v>1</v>
      </c>
      <c r="G685" s="42">
        <v>1</v>
      </c>
      <c r="H685" s="42">
        <v>5.65</v>
      </c>
      <c r="I685" s="100">
        <v>0.68700000000000006</v>
      </c>
      <c r="J685" s="102"/>
      <c r="K685" s="42">
        <f t="shared" si="73"/>
        <v>3.8815500000000007</v>
      </c>
    </row>
    <row r="686" spans="1:13" x14ac:dyDescent="0.25">
      <c r="A686" s="111"/>
      <c r="B686" s="120"/>
      <c r="C686" s="120"/>
      <c r="D686" s="120"/>
      <c r="E686" s="121"/>
      <c r="F686" s="42">
        <v>2</v>
      </c>
      <c r="G686" s="42">
        <v>1</v>
      </c>
      <c r="H686" s="42">
        <v>1.2</v>
      </c>
      <c r="I686" s="100">
        <v>0.68700000000000006</v>
      </c>
      <c r="J686" s="102"/>
      <c r="K686" s="42">
        <f t="shared" si="73"/>
        <v>1.6488</v>
      </c>
    </row>
    <row r="687" spans="1:13" x14ac:dyDescent="0.25">
      <c r="A687" s="111"/>
      <c r="B687" s="120"/>
      <c r="C687" s="120"/>
      <c r="D687" s="120"/>
      <c r="E687" s="121"/>
      <c r="F687" s="42">
        <v>1</v>
      </c>
      <c r="G687" s="42">
        <v>1</v>
      </c>
      <c r="H687" s="42">
        <v>2.06</v>
      </c>
      <c r="I687" s="100">
        <v>0.68700000000000006</v>
      </c>
      <c r="J687" s="102"/>
      <c r="K687" s="42">
        <f t="shared" si="73"/>
        <v>1.4152200000000001</v>
      </c>
    </row>
    <row r="688" spans="1:13" x14ac:dyDescent="0.25">
      <c r="A688" s="111"/>
      <c r="B688" s="120"/>
      <c r="C688" s="120"/>
      <c r="D688" s="120"/>
      <c r="E688" s="121"/>
      <c r="F688" s="42">
        <v>1</v>
      </c>
      <c r="G688" s="42">
        <v>1</v>
      </c>
      <c r="H688" s="42">
        <v>2.35</v>
      </c>
      <c r="I688" s="100">
        <v>0.68700000000000006</v>
      </c>
      <c r="J688" s="102"/>
      <c r="K688" s="42">
        <f t="shared" si="73"/>
        <v>1.6144500000000002</v>
      </c>
    </row>
    <row r="689" spans="1:11" x14ac:dyDescent="0.25">
      <c r="A689" s="111"/>
      <c r="B689" s="120"/>
      <c r="C689" s="120"/>
      <c r="D689" s="120"/>
      <c r="E689" s="121"/>
      <c r="F689" s="42">
        <v>2</v>
      </c>
      <c r="G689" s="42">
        <v>1</v>
      </c>
      <c r="H689" s="42">
        <v>14.48</v>
      </c>
      <c r="I689" s="100">
        <v>0.68700000000000006</v>
      </c>
      <c r="J689" s="102"/>
      <c r="K689" s="42">
        <f t="shared" ref="K689:K692" si="75">+PRODUCT(F689:J689)</f>
        <v>19.895520000000001</v>
      </c>
    </row>
    <row r="690" spans="1:11" x14ac:dyDescent="0.25">
      <c r="A690" s="111"/>
      <c r="B690" s="120"/>
      <c r="C690" s="120"/>
      <c r="D690" s="120"/>
      <c r="E690" s="121"/>
      <c r="F690" s="42">
        <v>2</v>
      </c>
      <c r="G690" s="42">
        <v>1</v>
      </c>
      <c r="H690" s="42">
        <v>1.95</v>
      </c>
      <c r="I690" s="100">
        <v>0.68700000000000006</v>
      </c>
      <c r="J690" s="102"/>
      <c r="K690" s="42">
        <f t="shared" si="75"/>
        <v>2.6793</v>
      </c>
    </row>
    <row r="691" spans="1:11" x14ac:dyDescent="0.25">
      <c r="A691" s="111"/>
      <c r="B691" s="120"/>
      <c r="C691" s="120"/>
      <c r="D691" s="120"/>
      <c r="E691" s="121"/>
      <c r="F691" s="42">
        <v>2</v>
      </c>
      <c r="G691" s="42">
        <v>1</v>
      </c>
      <c r="H691" s="42">
        <v>1.2</v>
      </c>
      <c r="I691" s="100">
        <v>0.68700000000000006</v>
      </c>
      <c r="J691" s="102"/>
      <c r="K691" s="42">
        <f t="shared" si="75"/>
        <v>1.6488</v>
      </c>
    </row>
    <row r="692" spans="1:11" x14ac:dyDescent="0.25">
      <c r="A692" s="111"/>
      <c r="B692" s="120"/>
      <c r="C692" s="120"/>
      <c r="D692" s="120"/>
      <c r="E692" s="121"/>
      <c r="F692" s="42">
        <v>1</v>
      </c>
      <c r="G692" s="42">
        <v>1</v>
      </c>
      <c r="H692" s="42">
        <v>5.0599999999999996</v>
      </c>
      <c r="I692" s="100">
        <v>0.68700000000000006</v>
      </c>
      <c r="J692" s="102"/>
      <c r="K692" s="42">
        <f t="shared" si="75"/>
        <v>3.4762200000000001</v>
      </c>
    </row>
    <row r="693" spans="1:11" x14ac:dyDescent="0.25">
      <c r="A693" s="111"/>
      <c r="B693" s="158" t="s">
        <v>37</v>
      </c>
      <c r="C693" s="112"/>
      <c r="D693" s="112"/>
      <c r="E693" s="112"/>
      <c r="F693" s="42">
        <v>1</v>
      </c>
      <c r="G693" s="42">
        <v>1</v>
      </c>
      <c r="H693" s="42">
        <v>17</v>
      </c>
      <c r="I693" s="100">
        <v>0.68700000000000006</v>
      </c>
      <c r="J693" s="102"/>
      <c r="K693" s="42">
        <f t="shared" si="73"/>
        <v>11.679</v>
      </c>
    </row>
    <row r="694" spans="1:11" x14ac:dyDescent="0.25">
      <c r="A694" s="111"/>
      <c r="B694" s="158"/>
      <c r="C694" s="112"/>
      <c r="D694" s="112"/>
      <c r="E694" s="112"/>
      <c r="F694" s="42">
        <v>2</v>
      </c>
      <c r="G694" s="42">
        <v>1</v>
      </c>
      <c r="H694" s="42">
        <v>3.53</v>
      </c>
      <c r="I694" s="100">
        <v>0.68700000000000006</v>
      </c>
      <c r="J694" s="102"/>
      <c r="K694" s="42">
        <f t="shared" si="73"/>
        <v>4.8502200000000002</v>
      </c>
    </row>
    <row r="695" spans="1:11" x14ac:dyDescent="0.25">
      <c r="A695" s="111"/>
      <c r="B695" s="158"/>
      <c r="C695" s="112"/>
      <c r="D695" s="112"/>
      <c r="E695" s="112"/>
      <c r="F695" s="42">
        <v>1</v>
      </c>
      <c r="G695" s="42">
        <v>1</v>
      </c>
      <c r="H695" s="42">
        <v>26.63</v>
      </c>
      <c r="I695" s="100">
        <v>0.68700000000000006</v>
      </c>
      <c r="J695" s="102"/>
      <c r="K695" s="42">
        <f t="shared" si="73"/>
        <v>18.294810000000002</v>
      </c>
    </row>
    <row r="696" spans="1:11" x14ac:dyDescent="0.25">
      <c r="A696" s="111"/>
      <c r="B696" s="158"/>
      <c r="C696" s="112"/>
      <c r="D696" s="112"/>
      <c r="E696" s="112"/>
      <c r="F696" s="42">
        <v>1</v>
      </c>
      <c r="G696" s="42">
        <v>1</v>
      </c>
      <c r="H696" s="42">
        <v>26.06</v>
      </c>
      <c r="I696" s="100">
        <v>0.68700000000000006</v>
      </c>
      <c r="J696" s="102"/>
      <c r="K696" s="42">
        <f t="shared" si="73"/>
        <v>17.903220000000001</v>
      </c>
    </row>
    <row r="697" spans="1:11" x14ac:dyDescent="0.25">
      <c r="A697" s="111"/>
      <c r="B697" s="158"/>
      <c r="C697" s="112"/>
      <c r="D697" s="112"/>
      <c r="E697" s="112"/>
      <c r="F697" s="42">
        <v>1</v>
      </c>
      <c r="G697" s="42">
        <v>1</v>
      </c>
      <c r="H697" s="42">
        <v>14.93</v>
      </c>
      <c r="I697" s="100">
        <v>0.68700000000000006</v>
      </c>
      <c r="J697" s="102"/>
      <c r="K697" s="42">
        <f t="shared" si="73"/>
        <v>10.256910000000001</v>
      </c>
    </row>
    <row r="698" spans="1:11" x14ac:dyDescent="0.25">
      <c r="A698" s="111"/>
      <c r="B698" s="158"/>
      <c r="C698" s="112"/>
      <c r="D698" s="112"/>
      <c r="E698" s="112"/>
      <c r="F698" s="42">
        <v>2</v>
      </c>
      <c r="G698" s="42">
        <v>1</v>
      </c>
      <c r="H698" s="42">
        <v>2.06</v>
      </c>
      <c r="I698" s="100">
        <v>0.68700000000000006</v>
      </c>
      <c r="J698" s="102"/>
      <c r="K698" s="42">
        <f t="shared" si="73"/>
        <v>2.8304400000000003</v>
      </c>
    </row>
    <row r="699" spans="1:11" x14ac:dyDescent="0.25">
      <c r="A699" s="111"/>
      <c r="B699" s="158"/>
      <c r="C699" s="112"/>
      <c r="D699" s="112"/>
      <c r="E699" s="112"/>
      <c r="F699" s="42">
        <v>1</v>
      </c>
      <c r="G699" s="42">
        <v>1</v>
      </c>
      <c r="H699" s="42">
        <v>3.73</v>
      </c>
      <c r="I699" s="100">
        <v>0.68700000000000006</v>
      </c>
      <c r="J699" s="102"/>
      <c r="K699" s="42">
        <f t="shared" si="73"/>
        <v>2.5625100000000001</v>
      </c>
    </row>
    <row r="700" spans="1:11" x14ac:dyDescent="0.25">
      <c r="A700" s="111"/>
      <c r="B700" s="158"/>
      <c r="C700" s="112"/>
      <c r="D700" s="112"/>
      <c r="E700" s="112"/>
      <c r="F700" s="42">
        <v>1</v>
      </c>
      <c r="G700" s="42">
        <v>1</v>
      </c>
      <c r="H700" s="42">
        <v>5.8</v>
      </c>
      <c r="I700" s="100">
        <v>0.68700000000000006</v>
      </c>
      <c r="J700" s="102"/>
      <c r="K700" s="42">
        <f t="shared" si="73"/>
        <v>3.9846000000000004</v>
      </c>
    </row>
    <row r="701" spans="1:11" x14ac:dyDescent="0.25">
      <c r="A701" s="111"/>
      <c r="B701" s="158"/>
      <c r="C701" s="112"/>
      <c r="D701" s="112"/>
      <c r="E701" s="112"/>
      <c r="F701" s="42">
        <v>1</v>
      </c>
      <c r="G701" s="42">
        <v>1</v>
      </c>
      <c r="H701" s="42">
        <v>8.0500000000000007</v>
      </c>
      <c r="I701" s="100">
        <v>0.68700000000000006</v>
      </c>
      <c r="J701" s="102"/>
      <c r="K701" s="42">
        <f t="shared" si="73"/>
        <v>5.5303500000000012</v>
      </c>
    </row>
    <row r="702" spans="1:11" x14ac:dyDescent="0.25">
      <c r="A702" s="111"/>
      <c r="B702" s="158"/>
      <c r="C702" s="112"/>
      <c r="D702" s="112"/>
      <c r="E702" s="112"/>
      <c r="F702" s="42">
        <v>1</v>
      </c>
      <c r="G702" s="42">
        <v>1</v>
      </c>
      <c r="H702" s="42">
        <v>6.02</v>
      </c>
      <c r="I702" s="100">
        <v>0.68700000000000006</v>
      </c>
      <c r="J702" s="102"/>
      <c r="K702" s="42">
        <f t="shared" si="73"/>
        <v>4.1357400000000002</v>
      </c>
    </row>
    <row r="703" spans="1:11" x14ac:dyDescent="0.25">
      <c r="A703" s="111"/>
      <c r="B703" s="158"/>
      <c r="C703" s="112"/>
      <c r="D703" s="112"/>
      <c r="E703" s="112"/>
      <c r="F703" s="42">
        <v>1</v>
      </c>
      <c r="G703" s="42">
        <v>1</v>
      </c>
      <c r="H703" s="42">
        <v>4.4000000000000004</v>
      </c>
      <c r="I703" s="100">
        <v>0.68700000000000006</v>
      </c>
      <c r="J703" s="102"/>
      <c r="K703" s="42">
        <f t="shared" si="73"/>
        <v>3.0228000000000006</v>
      </c>
    </row>
    <row r="704" spans="1:11" x14ac:dyDescent="0.25">
      <c r="A704" s="111"/>
      <c r="B704" s="158"/>
      <c r="C704" s="112"/>
      <c r="D704" s="112"/>
      <c r="E704" s="112"/>
      <c r="F704" s="42">
        <v>1</v>
      </c>
      <c r="G704" s="42">
        <v>1</v>
      </c>
      <c r="H704" s="42">
        <v>7.94</v>
      </c>
      <c r="I704" s="100">
        <v>0.68700000000000006</v>
      </c>
      <c r="J704" s="102"/>
      <c r="K704" s="42">
        <f t="shared" si="73"/>
        <v>5.4547800000000004</v>
      </c>
    </row>
    <row r="705" spans="1:11" x14ac:dyDescent="0.25">
      <c r="A705" s="111"/>
      <c r="B705" s="158"/>
      <c r="C705" s="112"/>
      <c r="D705" s="112"/>
      <c r="E705" s="112"/>
      <c r="F705" s="42">
        <v>1</v>
      </c>
      <c r="G705" s="42">
        <v>1</v>
      </c>
      <c r="H705" s="42">
        <v>6.55</v>
      </c>
      <c r="I705" s="100">
        <v>0.68700000000000006</v>
      </c>
      <c r="J705" s="102"/>
      <c r="K705" s="42">
        <f t="shared" si="73"/>
        <v>4.4998500000000003</v>
      </c>
    </row>
    <row r="706" spans="1:11" x14ac:dyDescent="0.25">
      <c r="A706" s="111"/>
      <c r="B706" s="158"/>
      <c r="C706" s="112"/>
      <c r="D706" s="112"/>
      <c r="E706" s="112"/>
      <c r="F706" s="42">
        <v>1</v>
      </c>
      <c r="G706" s="42">
        <v>1</v>
      </c>
      <c r="H706" s="42">
        <v>4.4000000000000004</v>
      </c>
      <c r="I706" s="100">
        <v>0.68700000000000006</v>
      </c>
      <c r="J706" s="102"/>
      <c r="K706" s="42">
        <f t="shared" si="73"/>
        <v>3.0228000000000006</v>
      </c>
    </row>
    <row r="707" spans="1:11" x14ac:dyDescent="0.25">
      <c r="A707" s="111"/>
      <c r="B707" s="158"/>
      <c r="C707" s="112"/>
      <c r="D707" s="112"/>
      <c r="E707" s="112"/>
      <c r="F707" s="42">
        <v>1</v>
      </c>
      <c r="G707" s="42">
        <v>1</v>
      </c>
      <c r="H707" s="42">
        <v>8.16</v>
      </c>
      <c r="I707" s="100">
        <v>0.68700000000000006</v>
      </c>
      <c r="J707" s="102"/>
      <c r="K707" s="42">
        <f t="shared" si="73"/>
        <v>5.6059200000000002</v>
      </c>
    </row>
    <row r="708" spans="1:11" x14ac:dyDescent="0.25">
      <c r="A708" s="111"/>
      <c r="B708" s="158"/>
      <c r="C708" s="112"/>
      <c r="D708" s="112"/>
      <c r="E708" s="112"/>
      <c r="F708" s="42">
        <v>1</v>
      </c>
      <c r="G708" s="42">
        <v>1</v>
      </c>
      <c r="H708" s="42">
        <v>4.2699999999999996</v>
      </c>
      <c r="I708" s="100">
        <v>0.68700000000000006</v>
      </c>
      <c r="J708" s="102"/>
      <c r="K708" s="42">
        <f t="shared" si="73"/>
        <v>2.9334899999999999</v>
      </c>
    </row>
    <row r="709" spans="1:11" x14ac:dyDescent="0.25">
      <c r="A709" s="111"/>
      <c r="B709" s="158"/>
      <c r="C709" s="112"/>
      <c r="D709" s="112"/>
      <c r="E709" s="112"/>
      <c r="F709" s="42">
        <v>1</v>
      </c>
      <c r="G709" s="42">
        <v>1</v>
      </c>
      <c r="H709" s="42">
        <v>5.95</v>
      </c>
      <c r="I709" s="100">
        <v>0.68700000000000006</v>
      </c>
      <c r="J709" s="102"/>
      <c r="K709" s="42">
        <f t="shared" si="73"/>
        <v>4.08765</v>
      </c>
    </row>
    <row r="710" spans="1:11" x14ac:dyDescent="0.25">
      <c r="A710" s="111"/>
      <c r="B710" s="158"/>
      <c r="C710" s="112"/>
      <c r="D710" s="112"/>
      <c r="E710" s="112"/>
      <c r="F710" s="42">
        <v>1</v>
      </c>
      <c r="G710" s="42">
        <v>1</v>
      </c>
      <c r="H710" s="42">
        <v>7.57</v>
      </c>
      <c r="I710" s="100">
        <v>0.68700000000000006</v>
      </c>
      <c r="J710" s="102"/>
      <c r="K710" s="42">
        <f t="shared" si="73"/>
        <v>5.2005900000000009</v>
      </c>
    </row>
    <row r="711" spans="1:11" x14ac:dyDescent="0.25">
      <c r="A711" s="111"/>
      <c r="B711" s="158"/>
      <c r="C711" s="112"/>
      <c r="D711" s="112"/>
      <c r="E711" s="112"/>
      <c r="F711" s="42">
        <v>1</v>
      </c>
      <c r="G711" s="42">
        <v>1</v>
      </c>
      <c r="H711" s="42">
        <v>5.98</v>
      </c>
      <c r="I711" s="100">
        <v>0.68700000000000006</v>
      </c>
      <c r="J711" s="102"/>
      <c r="K711" s="42">
        <f t="shared" si="73"/>
        <v>4.1082600000000005</v>
      </c>
    </row>
    <row r="712" spans="1:11" x14ac:dyDescent="0.25">
      <c r="A712" s="111"/>
      <c r="B712" s="158"/>
      <c r="C712" s="112"/>
      <c r="D712" s="112"/>
      <c r="E712" s="112"/>
      <c r="F712" s="42">
        <v>1</v>
      </c>
      <c r="G712" s="42">
        <v>1</v>
      </c>
      <c r="H712" s="42">
        <v>4.2699999999999996</v>
      </c>
      <c r="I712" s="100">
        <v>0.68700000000000006</v>
      </c>
      <c r="J712" s="102"/>
      <c r="K712" s="42">
        <f t="shared" si="73"/>
        <v>2.9334899999999999</v>
      </c>
    </row>
    <row r="713" spans="1:11" x14ac:dyDescent="0.25">
      <c r="A713" s="111"/>
      <c r="B713" s="158"/>
      <c r="C713" s="112"/>
      <c r="D713" s="112"/>
      <c r="E713" s="112"/>
      <c r="F713" s="42">
        <v>1</v>
      </c>
      <c r="G713" s="42">
        <v>1</v>
      </c>
      <c r="H713" s="42">
        <v>7.84</v>
      </c>
      <c r="I713" s="100">
        <v>0.68700000000000006</v>
      </c>
      <c r="J713" s="102"/>
      <c r="K713" s="42">
        <f t="shared" si="73"/>
        <v>5.3860800000000006</v>
      </c>
    </row>
    <row r="714" spans="1:11" x14ac:dyDescent="0.25">
      <c r="A714" s="111"/>
      <c r="B714" s="158"/>
      <c r="C714" s="112"/>
      <c r="D714" s="112"/>
      <c r="E714" s="112"/>
      <c r="F714" s="42">
        <v>1</v>
      </c>
      <c r="G714" s="42">
        <v>1</v>
      </c>
      <c r="H714" s="42">
        <v>6.36</v>
      </c>
      <c r="I714" s="100">
        <v>0.68700000000000006</v>
      </c>
      <c r="J714" s="102"/>
      <c r="K714" s="42">
        <f t="shared" si="73"/>
        <v>4.369320000000001</v>
      </c>
    </row>
    <row r="715" spans="1:11" x14ac:dyDescent="0.25">
      <c r="A715" s="111"/>
      <c r="B715" s="158"/>
      <c r="C715" s="112"/>
      <c r="D715" s="112"/>
      <c r="E715" s="112"/>
      <c r="F715" s="42">
        <v>1</v>
      </c>
      <c r="G715" s="42">
        <v>1</v>
      </c>
      <c r="H715" s="42">
        <v>2.88</v>
      </c>
      <c r="I715" s="100">
        <v>0.68700000000000006</v>
      </c>
      <c r="J715" s="102"/>
      <c r="K715" s="42">
        <f t="shared" si="73"/>
        <v>1.9785600000000001</v>
      </c>
    </row>
    <row r="716" spans="1:11" x14ac:dyDescent="0.25">
      <c r="A716" s="111"/>
      <c r="B716" s="158"/>
      <c r="C716" s="112"/>
      <c r="D716" s="112"/>
      <c r="E716" s="112"/>
      <c r="F716" s="42">
        <v>1</v>
      </c>
      <c r="G716" s="42">
        <v>1</v>
      </c>
      <c r="H716" s="42">
        <v>8.32</v>
      </c>
      <c r="I716" s="100">
        <v>0.68700000000000006</v>
      </c>
      <c r="J716" s="102"/>
      <c r="K716" s="42">
        <f t="shared" si="73"/>
        <v>5.7158400000000009</v>
      </c>
    </row>
    <row r="717" spans="1:11" x14ac:dyDescent="0.25">
      <c r="A717" s="111"/>
      <c r="B717" s="158"/>
      <c r="C717" s="112"/>
      <c r="D717" s="112"/>
      <c r="E717" s="112"/>
      <c r="F717" s="42">
        <v>1</v>
      </c>
      <c r="G717" s="42">
        <v>1</v>
      </c>
      <c r="H717" s="42">
        <v>7.14</v>
      </c>
      <c r="I717" s="100">
        <v>0.68700000000000006</v>
      </c>
      <c r="J717" s="102"/>
      <c r="K717" s="42">
        <f t="shared" si="73"/>
        <v>4.9051800000000005</v>
      </c>
    </row>
    <row r="718" spans="1:11" x14ac:dyDescent="0.25">
      <c r="A718" s="111"/>
      <c r="B718" s="158"/>
      <c r="C718" s="112"/>
      <c r="D718" s="112"/>
      <c r="E718" s="112"/>
      <c r="F718" s="42">
        <v>1</v>
      </c>
      <c r="G718" s="42">
        <v>1</v>
      </c>
      <c r="H718" s="42">
        <v>22.31</v>
      </c>
      <c r="I718" s="100">
        <v>0.68700000000000006</v>
      </c>
      <c r="J718" s="102"/>
      <c r="K718" s="42">
        <f t="shared" si="73"/>
        <v>15.326970000000001</v>
      </c>
    </row>
    <row r="719" spans="1:11" x14ac:dyDescent="0.25">
      <c r="A719" s="111"/>
      <c r="B719" s="158"/>
      <c r="C719" s="112"/>
      <c r="D719" s="112"/>
      <c r="E719" s="112"/>
      <c r="F719" s="42">
        <v>1</v>
      </c>
      <c r="G719" s="42">
        <v>1</v>
      </c>
      <c r="H719" s="42">
        <v>11.46</v>
      </c>
      <c r="I719" s="100">
        <v>0.68700000000000006</v>
      </c>
      <c r="J719" s="102"/>
      <c r="K719" s="42">
        <f t="shared" si="73"/>
        <v>7.8730200000000012</v>
      </c>
    </row>
    <row r="720" spans="1:11" x14ac:dyDescent="0.25">
      <c r="A720" s="111"/>
      <c r="B720" s="158"/>
      <c r="C720" s="112"/>
      <c r="D720" s="112"/>
      <c r="E720" s="112"/>
      <c r="F720" s="42">
        <v>1</v>
      </c>
      <c r="G720" s="42">
        <v>1</v>
      </c>
      <c r="H720" s="42">
        <v>1.39</v>
      </c>
      <c r="I720" s="100">
        <v>0.68700000000000006</v>
      </c>
      <c r="J720" s="102"/>
      <c r="K720" s="42">
        <f t="shared" si="73"/>
        <v>0.95493000000000006</v>
      </c>
    </row>
    <row r="721" spans="1:11" x14ac:dyDescent="0.25">
      <c r="A721" s="111"/>
      <c r="B721" s="158"/>
      <c r="C721" s="112"/>
      <c r="D721" s="112"/>
      <c r="E721" s="112"/>
      <c r="F721" s="42">
        <v>1</v>
      </c>
      <c r="G721" s="42">
        <v>1</v>
      </c>
      <c r="H721" s="42">
        <v>4.58</v>
      </c>
      <c r="I721" s="100">
        <v>0.68700000000000006</v>
      </c>
      <c r="J721" s="102"/>
      <c r="K721" s="42">
        <f t="shared" si="73"/>
        <v>3.1464600000000003</v>
      </c>
    </row>
    <row r="722" spans="1:11" x14ac:dyDescent="0.25">
      <c r="A722" s="111"/>
      <c r="B722" s="158"/>
      <c r="C722" s="112"/>
      <c r="D722" s="112"/>
      <c r="E722" s="112"/>
      <c r="F722" s="42">
        <v>2</v>
      </c>
      <c r="G722" s="42">
        <v>1</v>
      </c>
      <c r="H722" s="42">
        <v>1.88</v>
      </c>
      <c r="I722" s="100">
        <v>0.68700000000000006</v>
      </c>
      <c r="J722" s="102"/>
      <c r="K722" s="42">
        <f t="shared" si="73"/>
        <v>2.5831200000000001</v>
      </c>
    </row>
    <row r="723" spans="1:11" x14ac:dyDescent="0.25">
      <c r="A723" s="111"/>
      <c r="B723" s="158"/>
      <c r="C723" s="112"/>
      <c r="D723" s="112"/>
      <c r="E723" s="112"/>
      <c r="F723" s="42">
        <v>1</v>
      </c>
      <c r="G723" s="42">
        <v>1</v>
      </c>
      <c r="H723" s="42">
        <v>14.26</v>
      </c>
      <c r="I723" s="100">
        <v>0.68700000000000006</v>
      </c>
      <c r="J723" s="102"/>
      <c r="K723" s="42">
        <f t="shared" si="73"/>
        <v>9.7966200000000008</v>
      </c>
    </row>
    <row r="724" spans="1:11" x14ac:dyDescent="0.25">
      <c r="A724" s="111"/>
      <c r="B724" s="158"/>
      <c r="C724" s="112"/>
      <c r="D724" s="112"/>
      <c r="E724" s="112"/>
      <c r="F724" s="42">
        <v>1</v>
      </c>
      <c r="G724" s="42">
        <v>1</v>
      </c>
      <c r="H724" s="42">
        <v>5.55</v>
      </c>
      <c r="I724" s="100">
        <v>0.68700000000000006</v>
      </c>
      <c r="J724" s="102"/>
      <c r="K724" s="42">
        <f t="shared" si="73"/>
        <v>3.8128500000000001</v>
      </c>
    </row>
    <row r="725" spans="1:11" x14ac:dyDescent="0.25">
      <c r="A725" s="111"/>
      <c r="B725" s="158"/>
      <c r="C725" s="112"/>
      <c r="D725" s="112"/>
      <c r="E725" s="112"/>
      <c r="F725" s="42">
        <v>1</v>
      </c>
      <c r="G725" s="42">
        <v>1</v>
      </c>
      <c r="H725" s="42">
        <v>1.34</v>
      </c>
      <c r="I725" s="100">
        <v>0.68700000000000006</v>
      </c>
      <c r="J725" s="102"/>
      <c r="K725" s="42">
        <f t="shared" si="73"/>
        <v>0.92058000000000018</v>
      </c>
    </row>
    <row r="726" spans="1:11" x14ac:dyDescent="0.25">
      <c r="A726" s="111"/>
      <c r="B726" s="158"/>
      <c r="C726" s="112"/>
      <c r="D726" s="112"/>
      <c r="E726" s="112"/>
      <c r="F726" s="42">
        <v>1</v>
      </c>
      <c r="G726" s="42">
        <v>1</v>
      </c>
      <c r="H726" s="42">
        <v>11.47</v>
      </c>
      <c r="I726" s="100">
        <v>0.68700000000000006</v>
      </c>
      <c r="J726" s="102"/>
      <c r="K726" s="42">
        <f t="shared" si="73"/>
        <v>7.8798900000000014</v>
      </c>
    </row>
    <row r="727" spans="1:11" x14ac:dyDescent="0.25">
      <c r="G727" s="100" t="str">
        <f>+CONCATENATE("Metrado Total :",K662)</f>
        <v>Metrado Total :m3</v>
      </c>
      <c r="H727" s="101"/>
      <c r="I727" s="102"/>
      <c r="J727" s="42"/>
      <c r="K727" s="47">
        <f>+SUM(K664:K726)</f>
        <v>417.0364800000001</v>
      </c>
    </row>
    <row r="728" spans="1:11" x14ac:dyDescent="0.25">
      <c r="A728" s="58"/>
      <c r="B728" s="7"/>
      <c r="C728" s="7"/>
      <c r="D728" s="7"/>
      <c r="E728" s="7"/>
      <c r="F728" s="7"/>
      <c r="G728" s="7"/>
      <c r="H728" s="7"/>
      <c r="I728" s="7"/>
      <c r="J728" s="7"/>
      <c r="K728" s="7"/>
    </row>
    <row r="729" spans="1:11" x14ac:dyDescent="0.25">
      <c r="A729" s="53" t="s">
        <v>215</v>
      </c>
      <c r="B729" s="113" t="s">
        <v>96</v>
      </c>
      <c r="C729" s="114"/>
      <c r="D729" s="114"/>
      <c r="E729" s="114"/>
      <c r="F729" s="114"/>
      <c r="G729" s="114"/>
      <c r="H729" s="114"/>
      <c r="I729" s="115"/>
      <c r="J729" s="48" t="s">
        <v>22</v>
      </c>
      <c r="K729" s="52" t="s">
        <v>38</v>
      </c>
    </row>
    <row r="730" spans="1:11" x14ac:dyDescent="0.25">
      <c r="A730" s="47" t="s">
        <v>13</v>
      </c>
      <c r="B730" s="109" t="s">
        <v>14</v>
      </c>
      <c r="C730" s="109"/>
      <c r="D730" s="109"/>
      <c r="E730" s="109"/>
      <c r="F730" s="49" t="s">
        <v>20</v>
      </c>
      <c r="G730" s="49" t="s">
        <v>19</v>
      </c>
      <c r="H730" s="49" t="s">
        <v>18</v>
      </c>
      <c r="I730" s="49" t="s">
        <v>17</v>
      </c>
      <c r="J730" s="49" t="s">
        <v>16</v>
      </c>
      <c r="K730" s="49" t="s">
        <v>15</v>
      </c>
    </row>
    <row r="731" spans="1:11" x14ac:dyDescent="0.25">
      <c r="A731" s="111"/>
      <c r="B731" s="117" t="s">
        <v>34</v>
      </c>
      <c r="C731" s="117"/>
      <c r="D731" s="117"/>
      <c r="E731" s="118"/>
      <c r="F731" s="42">
        <v>1</v>
      </c>
      <c r="G731" s="42">
        <v>1</v>
      </c>
      <c r="H731" s="55">
        <v>20.170000000000002</v>
      </c>
      <c r="I731" s="42"/>
      <c r="J731" s="42">
        <v>0.15</v>
      </c>
      <c r="K731" s="42">
        <f>+PRODUCT(F731:J731)</f>
        <v>3.0255000000000001</v>
      </c>
    </row>
    <row r="732" spans="1:11" x14ac:dyDescent="0.25">
      <c r="A732" s="111"/>
      <c r="B732" s="120"/>
      <c r="C732" s="120"/>
      <c r="D732" s="120"/>
      <c r="E732" s="121"/>
      <c r="F732" s="42">
        <v>1</v>
      </c>
      <c r="G732" s="42">
        <v>1</v>
      </c>
      <c r="H732" s="55">
        <v>10.79</v>
      </c>
      <c r="I732" s="42"/>
      <c r="J732" s="42">
        <v>0.15</v>
      </c>
      <c r="K732" s="42">
        <f t="shared" ref="K732:K793" si="76">+PRODUCT(F732:J732)</f>
        <v>1.6184999999999998</v>
      </c>
    </row>
    <row r="733" spans="1:11" x14ac:dyDescent="0.25">
      <c r="A733" s="111"/>
      <c r="B733" s="120"/>
      <c r="C733" s="120"/>
      <c r="D733" s="120"/>
      <c r="E733" s="121"/>
      <c r="F733" s="42">
        <v>1</v>
      </c>
      <c r="G733" s="42">
        <v>1</v>
      </c>
      <c r="H733" s="55">
        <v>3.93</v>
      </c>
      <c r="I733" s="42"/>
      <c r="J733" s="42">
        <v>0.15</v>
      </c>
      <c r="K733" s="42">
        <f t="shared" si="76"/>
        <v>0.58950000000000002</v>
      </c>
    </row>
    <row r="734" spans="1:11" x14ac:dyDescent="0.25">
      <c r="A734" s="111"/>
      <c r="B734" s="120"/>
      <c r="C734" s="120"/>
      <c r="D734" s="120"/>
      <c r="E734" s="121"/>
      <c r="F734" s="42">
        <v>1</v>
      </c>
      <c r="G734" s="42">
        <v>1</v>
      </c>
      <c r="H734" s="42">
        <v>3.67</v>
      </c>
      <c r="I734" s="42"/>
      <c r="J734" s="42">
        <v>0.15</v>
      </c>
      <c r="K734" s="42">
        <f t="shared" si="76"/>
        <v>0.55049999999999999</v>
      </c>
    </row>
    <row r="735" spans="1:11" x14ac:dyDescent="0.25">
      <c r="A735" s="111"/>
      <c r="B735" s="120"/>
      <c r="C735" s="120"/>
      <c r="D735" s="120"/>
      <c r="E735" s="121"/>
      <c r="F735" s="42">
        <v>1</v>
      </c>
      <c r="G735" s="42">
        <v>1</v>
      </c>
      <c r="H735" s="42">
        <v>8.19</v>
      </c>
      <c r="I735" s="42"/>
      <c r="J735" s="42">
        <v>0.15</v>
      </c>
      <c r="K735" s="42">
        <f t="shared" si="76"/>
        <v>1.2284999999999999</v>
      </c>
    </row>
    <row r="736" spans="1:11" x14ac:dyDescent="0.25">
      <c r="A736" s="111"/>
      <c r="B736" s="120"/>
      <c r="C736" s="120"/>
      <c r="D736" s="120"/>
      <c r="E736" s="121"/>
      <c r="F736" s="42">
        <v>4</v>
      </c>
      <c r="G736" s="42">
        <v>1</v>
      </c>
      <c r="H736" s="42">
        <v>12.44</v>
      </c>
      <c r="I736" s="42"/>
      <c r="J736" s="42">
        <v>0.15</v>
      </c>
      <c r="K736" s="42">
        <f t="shared" si="76"/>
        <v>7.4639999999999995</v>
      </c>
    </row>
    <row r="737" spans="1:11" x14ac:dyDescent="0.25">
      <c r="A737" s="111"/>
      <c r="B737" s="120"/>
      <c r="C737" s="120"/>
      <c r="D737" s="120"/>
      <c r="E737" s="121"/>
      <c r="F737" s="42">
        <v>4</v>
      </c>
      <c r="G737" s="42">
        <v>1</v>
      </c>
      <c r="H737" s="42">
        <v>11.96</v>
      </c>
      <c r="I737" s="42"/>
      <c r="J737" s="42">
        <v>0.15</v>
      </c>
      <c r="K737" s="42">
        <f t="shared" si="76"/>
        <v>7.1760000000000002</v>
      </c>
    </row>
    <row r="738" spans="1:11" x14ac:dyDescent="0.25">
      <c r="A738" s="111"/>
      <c r="B738" s="120"/>
      <c r="C738" s="120"/>
      <c r="D738" s="120"/>
      <c r="E738" s="121"/>
      <c r="F738" s="42">
        <v>1</v>
      </c>
      <c r="G738" s="42">
        <v>1</v>
      </c>
      <c r="H738" s="42">
        <v>8.49</v>
      </c>
      <c r="I738" s="42"/>
      <c r="J738" s="42">
        <v>0.15</v>
      </c>
      <c r="K738" s="42">
        <f t="shared" si="76"/>
        <v>1.2735000000000001</v>
      </c>
    </row>
    <row r="739" spans="1:11" x14ac:dyDescent="0.25">
      <c r="A739" s="111"/>
      <c r="B739" s="120"/>
      <c r="C739" s="120"/>
      <c r="D739" s="120"/>
      <c r="E739" s="121"/>
      <c r="F739" s="42">
        <v>1</v>
      </c>
      <c r="G739" s="42">
        <v>1</v>
      </c>
      <c r="H739" s="42">
        <v>8.36</v>
      </c>
      <c r="I739" s="42"/>
      <c r="J739" s="42">
        <v>0.15</v>
      </c>
      <c r="K739" s="42">
        <f t="shared" si="76"/>
        <v>1.2539999999999998</v>
      </c>
    </row>
    <row r="740" spans="1:11" x14ac:dyDescent="0.25">
      <c r="A740" s="111"/>
      <c r="B740" s="120"/>
      <c r="C740" s="120"/>
      <c r="D740" s="120"/>
      <c r="E740" s="121"/>
      <c r="F740" s="42">
        <v>1</v>
      </c>
      <c r="G740" s="42">
        <v>1</v>
      </c>
      <c r="H740" s="42">
        <v>13.61</v>
      </c>
      <c r="I740" s="42"/>
      <c r="J740" s="42">
        <v>0.15</v>
      </c>
      <c r="K740" s="42">
        <f t="shared" si="76"/>
        <v>2.0414999999999996</v>
      </c>
    </row>
    <row r="741" spans="1:11" x14ac:dyDescent="0.25">
      <c r="A741" s="111"/>
      <c r="B741" s="120"/>
      <c r="C741" s="120"/>
      <c r="D741" s="120"/>
      <c r="E741" s="121"/>
      <c r="F741" s="42">
        <v>1</v>
      </c>
      <c r="G741" s="42">
        <v>1</v>
      </c>
      <c r="H741" s="42">
        <v>6.79</v>
      </c>
      <c r="I741" s="42"/>
      <c r="J741" s="42">
        <v>0.15</v>
      </c>
      <c r="K741" s="42">
        <f t="shared" si="76"/>
        <v>1.0185</v>
      </c>
    </row>
    <row r="742" spans="1:11" x14ac:dyDescent="0.25">
      <c r="A742" s="111"/>
      <c r="B742" s="120"/>
      <c r="C742" s="120"/>
      <c r="D742" s="120"/>
      <c r="E742" s="121"/>
      <c r="F742" s="42">
        <v>1</v>
      </c>
      <c r="G742" s="42">
        <v>1</v>
      </c>
      <c r="H742" s="42">
        <v>6.67</v>
      </c>
      <c r="I742" s="42"/>
      <c r="J742" s="42">
        <v>0.15</v>
      </c>
      <c r="K742" s="42">
        <f t="shared" si="76"/>
        <v>1.0004999999999999</v>
      </c>
    </row>
    <row r="743" spans="1:11" x14ac:dyDescent="0.25">
      <c r="A743" s="111"/>
      <c r="B743" s="120"/>
      <c r="C743" s="120"/>
      <c r="D743" s="120"/>
      <c r="E743" s="121"/>
      <c r="F743" s="42">
        <v>1</v>
      </c>
      <c r="G743" s="42">
        <v>1</v>
      </c>
      <c r="H743" s="42">
        <v>13.37</v>
      </c>
      <c r="I743" s="42"/>
      <c r="J743" s="42">
        <v>0.15</v>
      </c>
      <c r="K743" s="42">
        <f t="shared" si="76"/>
        <v>2.0054999999999996</v>
      </c>
    </row>
    <row r="744" spans="1:11" x14ac:dyDescent="0.25">
      <c r="A744" s="111"/>
      <c r="B744" s="117" t="s">
        <v>36</v>
      </c>
      <c r="C744" s="117"/>
      <c r="D744" s="117"/>
      <c r="E744" s="118"/>
      <c r="F744" s="42">
        <v>1</v>
      </c>
      <c r="G744" s="42">
        <v>1</v>
      </c>
      <c r="H744" s="42">
        <v>6.64</v>
      </c>
      <c r="I744" s="42"/>
      <c r="J744" s="42">
        <v>0.15</v>
      </c>
      <c r="K744" s="42">
        <f t="shared" si="76"/>
        <v>0.99599999999999989</v>
      </c>
    </row>
    <row r="745" spans="1:11" x14ac:dyDescent="0.25">
      <c r="A745" s="111"/>
      <c r="B745" s="120"/>
      <c r="C745" s="120"/>
      <c r="D745" s="120"/>
      <c r="E745" s="121"/>
      <c r="F745" s="42">
        <v>2</v>
      </c>
      <c r="G745" s="42">
        <v>1</v>
      </c>
      <c r="H745" s="42">
        <v>1.2</v>
      </c>
      <c r="I745" s="42"/>
      <c r="J745" s="42">
        <v>0.15</v>
      </c>
      <c r="K745" s="42">
        <f t="shared" si="76"/>
        <v>0.36</v>
      </c>
    </row>
    <row r="746" spans="1:11" x14ac:dyDescent="0.25">
      <c r="A746" s="111"/>
      <c r="B746" s="120"/>
      <c r="C746" s="120"/>
      <c r="D746" s="120"/>
      <c r="E746" s="121"/>
      <c r="F746" s="42">
        <v>1</v>
      </c>
      <c r="G746" s="42">
        <v>1</v>
      </c>
      <c r="H746" s="42">
        <v>2.76</v>
      </c>
      <c r="I746" s="42"/>
      <c r="J746" s="42">
        <v>0.15</v>
      </c>
      <c r="K746" s="42">
        <f t="shared" si="76"/>
        <v>0.41399999999999998</v>
      </c>
    </row>
    <row r="747" spans="1:11" x14ac:dyDescent="0.25">
      <c r="A747" s="111"/>
      <c r="B747" s="120"/>
      <c r="C747" s="120"/>
      <c r="D747" s="120"/>
      <c r="E747" s="121"/>
      <c r="F747" s="42">
        <v>1</v>
      </c>
      <c r="G747" s="42">
        <v>1</v>
      </c>
      <c r="H747" s="42">
        <v>2.73</v>
      </c>
      <c r="I747" s="42"/>
      <c r="J747" s="42">
        <v>0.15</v>
      </c>
      <c r="K747" s="42">
        <f t="shared" si="76"/>
        <v>0.40949999999999998</v>
      </c>
    </row>
    <row r="748" spans="1:11" x14ac:dyDescent="0.25">
      <c r="A748" s="111"/>
      <c r="B748" s="120"/>
      <c r="C748" s="120"/>
      <c r="D748" s="120"/>
      <c r="E748" s="121"/>
      <c r="F748" s="42">
        <v>2</v>
      </c>
      <c r="G748" s="42">
        <v>1</v>
      </c>
      <c r="H748" s="42">
        <v>17.489999999999998</v>
      </c>
      <c r="I748" s="42"/>
      <c r="J748" s="42">
        <v>0.15</v>
      </c>
      <c r="K748" s="42">
        <f t="shared" si="76"/>
        <v>5.246999999999999</v>
      </c>
    </row>
    <row r="749" spans="1:11" x14ac:dyDescent="0.25">
      <c r="A749" s="111"/>
      <c r="B749" s="120"/>
      <c r="C749" s="120"/>
      <c r="D749" s="120"/>
      <c r="E749" s="121"/>
      <c r="F749" s="42">
        <v>2</v>
      </c>
      <c r="G749" s="42">
        <v>1</v>
      </c>
      <c r="H749" s="42">
        <v>3.05</v>
      </c>
      <c r="I749" s="42"/>
      <c r="J749" s="42">
        <v>0.15</v>
      </c>
      <c r="K749" s="42">
        <f t="shared" si="76"/>
        <v>0.91499999999999992</v>
      </c>
    </row>
    <row r="750" spans="1:11" x14ac:dyDescent="0.25">
      <c r="A750" s="111"/>
      <c r="B750" s="120"/>
      <c r="C750" s="120"/>
      <c r="D750" s="120"/>
      <c r="E750" s="121"/>
      <c r="F750" s="42">
        <v>2</v>
      </c>
      <c r="G750" s="42">
        <v>1</v>
      </c>
      <c r="H750" s="42">
        <v>1.2</v>
      </c>
      <c r="I750" s="42"/>
      <c r="J750" s="42">
        <v>0.15</v>
      </c>
      <c r="K750" s="42">
        <f t="shared" si="76"/>
        <v>0.36</v>
      </c>
    </row>
    <row r="751" spans="1:11" x14ac:dyDescent="0.25">
      <c r="A751" s="111"/>
      <c r="B751" s="120"/>
      <c r="C751" s="120"/>
      <c r="D751" s="120"/>
      <c r="E751" s="121"/>
      <c r="F751" s="42">
        <v>1</v>
      </c>
      <c r="G751" s="42">
        <v>1</v>
      </c>
      <c r="H751" s="42">
        <v>7.06</v>
      </c>
      <c r="I751" s="42"/>
      <c r="J751" s="42">
        <v>0.15</v>
      </c>
      <c r="K751" s="42">
        <f t="shared" si="76"/>
        <v>1.0589999999999999</v>
      </c>
    </row>
    <row r="752" spans="1:11" x14ac:dyDescent="0.25">
      <c r="A752" s="111"/>
      <c r="B752" s="120"/>
      <c r="C752" s="120"/>
      <c r="D752" s="120"/>
      <c r="E752" s="121"/>
      <c r="F752" s="42">
        <v>1</v>
      </c>
      <c r="G752" s="42">
        <v>1</v>
      </c>
      <c r="H752" s="42">
        <v>5.65</v>
      </c>
      <c r="I752" s="42"/>
      <c r="J752" s="42">
        <v>0.15</v>
      </c>
      <c r="K752" s="42">
        <f t="shared" si="76"/>
        <v>0.84750000000000003</v>
      </c>
    </row>
    <row r="753" spans="1:11" x14ac:dyDescent="0.25">
      <c r="A753" s="111"/>
      <c r="B753" s="120"/>
      <c r="C753" s="120"/>
      <c r="D753" s="120"/>
      <c r="E753" s="121"/>
      <c r="F753" s="42">
        <v>2</v>
      </c>
      <c r="G753" s="42">
        <v>1</v>
      </c>
      <c r="H753" s="42">
        <v>1.2</v>
      </c>
      <c r="I753" s="42"/>
      <c r="J753" s="42">
        <v>0.15</v>
      </c>
      <c r="K753" s="42">
        <f t="shared" si="76"/>
        <v>0.36</v>
      </c>
    </row>
    <row r="754" spans="1:11" x14ac:dyDescent="0.25">
      <c r="A754" s="111"/>
      <c r="B754" s="120"/>
      <c r="C754" s="120"/>
      <c r="D754" s="120"/>
      <c r="E754" s="121"/>
      <c r="F754" s="42">
        <v>1</v>
      </c>
      <c r="G754" s="42">
        <v>1</v>
      </c>
      <c r="H754" s="42">
        <v>2.06</v>
      </c>
      <c r="I754" s="42"/>
      <c r="J754" s="42">
        <v>0.15</v>
      </c>
      <c r="K754" s="42">
        <f t="shared" si="76"/>
        <v>0.309</v>
      </c>
    </row>
    <row r="755" spans="1:11" x14ac:dyDescent="0.25">
      <c r="A755" s="111"/>
      <c r="B755" s="120"/>
      <c r="C755" s="120"/>
      <c r="D755" s="120"/>
      <c r="E755" s="121"/>
      <c r="F755" s="42">
        <v>1</v>
      </c>
      <c r="G755" s="42">
        <v>1</v>
      </c>
      <c r="H755" s="42">
        <v>2.35</v>
      </c>
      <c r="I755" s="42"/>
      <c r="J755" s="42">
        <v>0.15</v>
      </c>
      <c r="K755" s="42">
        <f t="shared" si="76"/>
        <v>0.35249999999999998</v>
      </c>
    </row>
    <row r="756" spans="1:11" x14ac:dyDescent="0.25">
      <c r="A756" s="111"/>
      <c r="B756" s="120"/>
      <c r="C756" s="120"/>
      <c r="D756" s="120"/>
      <c r="E756" s="121"/>
      <c r="F756" s="42">
        <v>2</v>
      </c>
      <c r="G756" s="42">
        <v>1</v>
      </c>
      <c r="H756" s="42">
        <v>14.48</v>
      </c>
      <c r="I756" s="42"/>
      <c r="J756" s="42">
        <v>0.15</v>
      </c>
      <c r="K756" s="42">
        <f t="shared" si="76"/>
        <v>4.3440000000000003</v>
      </c>
    </row>
    <row r="757" spans="1:11" x14ac:dyDescent="0.25">
      <c r="A757" s="111"/>
      <c r="B757" s="120"/>
      <c r="C757" s="120"/>
      <c r="D757" s="120"/>
      <c r="E757" s="121"/>
      <c r="F757" s="42">
        <v>2</v>
      </c>
      <c r="G757" s="42">
        <v>1</v>
      </c>
      <c r="H757" s="42">
        <v>1.95</v>
      </c>
      <c r="I757" s="42"/>
      <c r="J757" s="42">
        <v>0.15</v>
      </c>
      <c r="K757" s="42">
        <f t="shared" si="76"/>
        <v>0.58499999999999996</v>
      </c>
    </row>
    <row r="758" spans="1:11" x14ac:dyDescent="0.25">
      <c r="A758" s="111"/>
      <c r="B758" s="120"/>
      <c r="C758" s="120"/>
      <c r="D758" s="120"/>
      <c r="E758" s="121"/>
      <c r="F758" s="42">
        <v>2</v>
      </c>
      <c r="G758" s="42">
        <v>1</v>
      </c>
      <c r="H758" s="42">
        <v>1.2</v>
      </c>
      <c r="I758" s="42"/>
      <c r="J758" s="42">
        <v>0.15</v>
      </c>
      <c r="K758" s="42">
        <f t="shared" si="76"/>
        <v>0.36</v>
      </c>
    </row>
    <row r="759" spans="1:11" x14ac:dyDescent="0.25">
      <c r="A759" s="111"/>
      <c r="B759" s="120"/>
      <c r="C759" s="120"/>
      <c r="D759" s="120"/>
      <c r="E759" s="121"/>
      <c r="F759" s="42">
        <v>1</v>
      </c>
      <c r="G759" s="42">
        <v>1</v>
      </c>
      <c r="H759" s="42">
        <v>5.0599999999999996</v>
      </c>
      <c r="I759" s="42"/>
      <c r="J759" s="42">
        <v>0.15</v>
      </c>
      <c r="K759" s="42">
        <f t="shared" si="76"/>
        <v>0.7589999999999999</v>
      </c>
    </row>
    <row r="760" spans="1:11" x14ac:dyDescent="0.25">
      <c r="A760" s="111"/>
      <c r="B760" s="158" t="s">
        <v>37</v>
      </c>
      <c r="C760" s="112"/>
      <c r="D760" s="112"/>
      <c r="E760" s="112"/>
      <c r="F760" s="42">
        <v>1</v>
      </c>
      <c r="G760" s="42">
        <v>1</v>
      </c>
      <c r="H760" s="42">
        <v>17</v>
      </c>
      <c r="I760" s="42"/>
      <c r="J760" s="42">
        <v>0.15</v>
      </c>
      <c r="K760" s="42">
        <f t="shared" si="76"/>
        <v>2.5499999999999998</v>
      </c>
    </row>
    <row r="761" spans="1:11" x14ac:dyDescent="0.25">
      <c r="A761" s="111"/>
      <c r="B761" s="158"/>
      <c r="C761" s="112"/>
      <c r="D761" s="112"/>
      <c r="E761" s="112"/>
      <c r="F761" s="42">
        <v>2</v>
      </c>
      <c r="G761" s="42">
        <v>1</v>
      </c>
      <c r="H761" s="42">
        <v>3.53</v>
      </c>
      <c r="I761" s="42"/>
      <c r="J761" s="42">
        <v>0.15</v>
      </c>
      <c r="K761" s="42">
        <f t="shared" si="76"/>
        <v>1.0589999999999999</v>
      </c>
    </row>
    <row r="762" spans="1:11" x14ac:dyDescent="0.25">
      <c r="A762" s="111"/>
      <c r="B762" s="158"/>
      <c r="C762" s="112"/>
      <c r="D762" s="112"/>
      <c r="E762" s="112"/>
      <c r="F762" s="42">
        <v>1</v>
      </c>
      <c r="G762" s="42">
        <v>1</v>
      </c>
      <c r="H762" s="42">
        <v>26.63</v>
      </c>
      <c r="I762" s="42"/>
      <c r="J762" s="42">
        <v>0.15</v>
      </c>
      <c r="K762" s="42">
        <f t="shared" si="76"/>
        <v>3.9944999999999995</v>
      </c>
    </row>
    <row r="763" spans="1:11" x14ac:dyDescent="0.25">
      <c r="A763" s="111"/>
      <c r="B763" s="158"/>
      <c r="C763" s="112"/>
      <c r="D763" s="112"/>
      <c r="E763" s="112"/>
      <c r="F763" s="42">
        <v>1</v>
      </c>
      <c r="G763" s="42">
        <v>1</v>
      </c>
      <c r="H763" s="42">
        <v>26.06</v>
      </c>
      <c r="I763" s="42"/>
      <c r="J763" s="42">
        <v>0.15</v>
      </c>
      <c r="K763" s="42">
        <f t="shared" si="76"/>
        <v>3.9089999999999998</v>
      </c>
    </row>
    <row r="764" spans="1:11" x14ac:dyDescent="0.25">
      <c r="A764" s="111"/>
      <c r="B764" s="158"/>
      <c r="C764" s="112"/>
      <c r="D764" s="112"/>
      <c r="E764" s="112"/>
      <c r="F764" s="42">
        <v>1</v>
      </c>
      <c r="G764" s="42">
        <v>1</v>
      </c>
      <c r="H764" s="42">
        <v>14.93</v>
      </c>
      <c r="I764" s="42"/>
      <c r="J764" s="42">
        <v>0.15</v>
      </c>
      <c r="K764" s="42">
        <f t="shared" si="76"/>
        <v>2.2395</v>
      </c>
    </row>
    <row r="765" spans="1:11" x14ac:dyDescent="0.25">
      <c r="A765" s="111"/>
      <c r="B765" s="158"/>
      <c r="C765" s="112"/>
      <c r="D765" s="112"/>
      <c r="E765" s="112"/>
      <c r="F765" s="42">
        <v>2</v>
      </c>
      <c r="G765" s="42">
        <v>1</v>
      </c>
      <c r="H765" s="42">
        <v>2.06</v>
      </c>
      <c r="I765" s="42"/>
      <c r="J765" s="42">
        <v>0.15</v>
      </c>
      <c r="K765" s="42">
        <f t="shared" si="76"/>
        <v>0.61799999999999999</v>
      </c>
    </row>
    <row r="766" spans="1:11" x14ac:dyDescent="0.25">
      <c r="A766" s="111"/>
      <c r="B766" s="158"/>
      <c r="C766" s="112"/>
      <c r="D766" s="112"/>
      <c r="E766" s="112"/>
      <c r="F766" s="42">
        <v>1</v>
      </c>
      <c r="G766" s="42">
        <v>1</v>
      </c>
      <c r="H766" s="42">
        <v>3.73</v>
      </c>
      <c r="I766" s="42"/>
      <c r="J766" s="42">
        <v>0.15</v>
      </c>
      <c r="K766" s="42">
        <f t="shared" si="76"/>
        <v>0.5595</v>
      </c>
    </row>
    <row r="767" spans="1:11" x14ac:dyDescent="0.25">
      <c r="A767" s="111"/>
      <c r="B767" s="158"/>
      <c r="C767" s="112"/>
      <c r="D767" s="112"/>
      <c r="E767" s="112"/>
      <c r="F767" s="42">
        <v>1</v>
      </c>
      <c r="G767" s="42">
        <v>1</v>
      </c>
      <c r="H767" s="42">
        <v>5.8</v>
      </c>
      <c r="I767" s="42"/>
      <c r="J767" s="42">
        <v>0.15</v>
      </c>
      <c r="K767" s="42">
        <f t="shared" si="76"/>
        <v>0.87</v>
      </c>
    </row>
    <row r="768" spans="1:11" x14ac:dyDescent="0.25">
      <c r="A768" s="111"/>
      <c r="B768" s="158"/>
      <c r="C768" s="112"/>
      <c r="D768" s="112"/>
      <c r="E768" s="112"/>
      <c r="F768" s="42">
        <v>1</v>
      </c>
      <c r="G768" s="42">
        <v>1</v>
      </c>
      <c r="H768" s="42">
        <v>8.0500000000000007</v>
      </c>
      <c r="I768" s="42"/>
      <c r="J768" s="42">
        <v>0.15</v>
      </c>
      <c r="K768" s="42">
        <f t="shared" si="76"/>
        <v>1.2075</v>
      </c>
    </row>
    <row r="769" spans="1:11" x14ac:dyDescent="0.25">
      <c r="A769" s="111"/>
      <c r="B769" s="158"/>
      <c r="C769" s="112"/>
      <c r="D769" s="112"/>
      <c r="E769" s="112"/>
      <c r="F769" s="42">
        <v>1</v>
      </c>
      <c r="G769" s="42">
        <v>1</v>
      </c>
      <c r="H769" s="42">
        <v>6.02</v>
      </c>
      <c r="I769" s="42"/>
      <c r="J769" s="42">
        <v>0.15</v>
      </c>
      <c r="K769" s="42">
        <f t="shared" si="76"/>
        <v>0.90299999999999991</v>
      </c>
    </row>
    <row r="770" spans="1:11" x14ac:dyDescent="0.25">
      <c r="A770" s="111"/>
      <c r="B770" s="158"/>
      <c r="C770" s="112"/>
      <c r="D770" s="112"/>
      <c r="E770" s="112"/>
      <c r="F770" s="42">
        <v>1</v>
      </c>
      <c r="G770" s="42">
        <v>1</v>
      </c>
      <c r="H770" s="42">
        <v>4.4000000000000004</v>
      </c>
      <c r="I770" s="42"/>
      <c r="J770" s="42">
        <v>0.15</v>
      </c>
      <c r="K770" s="42">
        <f t="shared" si="76"/>
        <v>0.66</v>
      </c>
    </row>
    <row r="771" spans="1:11" x14ac:dyDescent="0.25">
      <c r="A771" s="111"/>
      <c r="B771" s="158"/>
      <c r="C771" s="112"/>
      <c r="D771" s="112"/>
      <c r="E771" s="112"/>
      <c r="F771" s="42">
        <v>1</v>
      </c>
      <c r="G771" s="42">
        <v>1</v>
      </c>
      <c r="H771" s="42">
        <v>7.94</v>
      </c>
      <c r="I771" s="42"/>
      <c r="J771" s="42">
        <v>0.15</v>
      </c>
      <c r="K771" s="42">
        <f t="shared" si="76"/>
        <v>1.1910000000000001</v>
      </c>
    </row>
    <row r="772" spans="1:11" x14ac:dyDescent="0.25">
      <c r="A772" s="111"/>
      <c r="B772" s="158"/>
      <c r="C772" s="112"/>
      <c r="D772" s="112"/>
      <c r="E772" s="112"/>
      <c r="F772" s="42">
        <v>1</v>
      </c>
      <c r="G772" s="42">
        <v>1</v>
      </c>
      <c r="H772" s="42">
        <v>6.55</v>
      </c>
      <c r="I772" s="42"/>
      <c r="J772" s="42">
        <v>0.15</v>
      </c>
      <c r="K772" s="42">
        <f t="shared" si="76"/>
        <v>0.98249999999999993</v>
      </c>
    </row>
    <row r="773" spans="1:11" x14ac:dyDescent="0.25">
      <c r="A773" s="111"/>
      <c r="B773" s="158"/>
      <c r="C773" s="112"/>
      <c r="D773" s="112"/>
      <c r="E773" s="112"/>
      <c r="F773" s="42">
        <v>1</v>
      </c>
      <c r="G773" s="42">
        <v>1</v>
      </c>
      <c r="H773" s="42">
        <v>4.4000000000000004</v>
      </c>
      <c r="I773" s="42"/>
      <c r="J773" s="42">
        <v>0.15</v>
      </c>
      <c r="K773" s="42">
        <f t="shared" si="76"/>
        <v>0.66</v>
      </c>
    </row>
    <row r="774" spans="1:11" x14ac:dyDescent="0.25">
      <c r="A774" s="111"/>
      <c r="B774" s="158"/>
      <c r="C774" s="112"/>
      <c r="D774" s="112"/>
      <c r="E774" s="112"/>
      <c r="F774" s="42">
        <v>1</v>
      </c>
      <c r="G774" s="42">
        <v>1</v>
      </c>
      <c r="H774" s="42">
        <v>8.16</v>
      </c>
      <c r="I774" s="42"/>
      <c r="J774" s="42">
        <v>0.15</v>
      </c>
      <c r="K774" s="42">
        <f t="shared" si="76"/>
        <v>1.224</v>
      </c>
    </row>
    <row r="775" spans="1:11" x14ac:dyDescent="0.25">
      <c r="A775" s="111"/>
      <c r="B775" s="158"/>
      <c r="C775" s="112"/>
      <c r="D775" s="112"/>
      <c r="E775" s="112"/>
      <c r="F775" s="42">
        <v>1</v>
      </c>
      <c r="G775" s="42">
        <v>1</v>
      </c>
      <c r="H775" s="42">
        <v>4.2699999999999996</v>
      </c>
      <c r="I775" s="42"/>
      <c r="J775" s="42">
        <v>0.15</v>
      </c>
      <c r="K775" s="42">
        <f t="shared" si="76"/>
        <v>0.64049999999999996</v>
      </c>
    </row>
    <row r="776" spans="1:11" x14ac:dyDescent="0.25">
      <c r="A776" s="111"/>
      <c r="B776" s="158"/>
      <c r="C776" s="112"/>
      <c r="D776" s="112"/>
      <c r="E776" s="112"/>
      <c r="F776" s="42">
        <v>1</v>
      </c>
      <c r="G776" s="42">
        <v>1</v>
      </c>
      <c r="H776" s="42">
        <v>5.95</v>
      </c>
      <c r="I776" s="42"/>
      <c r="J776" s="42">
        <v>0.15</v>
      </c>
      <c r="K776" s="42">
        <f t="shared" si="76"/>
        <v>0.89249999999999996</v>
      </c>
    </row>
    <row r="777" spans="1:11" x14ac:dyDescent="0.25">
      <c r="A777" s="111"/>
      <c r="B777" s="158"/>
      <c r="C777" s="112"/>
      <c r="D777" s="112"/>
      <c r="E777" s="112"/>
      <c r="F777" s="42">
        <v>1</v>
      </c>
      <c r="G777" s="42">
        <v>1</v>
      </c>
      <c r="H777" s="42">
        <v>7.57</v>
      </c>
      <c r="I777" s="42"/>
      <c r="J777" s="42">
        <v>0.15</v>
      </c>
      <c r="K777" s="42">
        <f t="shared" si="76"/>
        <v>1.1355</v>
      </c>
    </row>
    <row r="778" spans="1:11" x14ac:dyDescent="0.25">
      <c r="A778" s="111"/>
      <c r="B778" s="158"/>
      <c r="C778" s="112"/>
      <c r="D778" s="112"/>
      <c r="E778" s="112"/>
      <c r="F778" s="42">
        <v>1</v>
      </c>
      <c r="G778" s="42">
        <v>1</v>
      </c>
      <c r="H778" s="42">
        <v>5.98</v>
      </c>
      <c r="I778" s="42"/>
      <c r="J778" s="42">
        <v>0.15</v>
      </c>
      <c r="K778" s="42">
        <f t="shared" si="76"/>
        <v>0.89700000000000002</v>
      </c>
    </row>
    <row r="779" spans="1:11" x14ac:dyDescent="0.25">
      <c r="A779" s="111"/>
      <c r="B779" s="158"/>
      <c r="C779" s="112"/>
      <c r="D779" s="112"/>
      <c r="E779" s="112"/>
      <c r="F779" s="42">
        <v>1</v>
      </c>
      <c r="G779" s="42">
        <v>1</v>
      </c>
      <c r="H779" s="42">
        <v>4.2699999999999996</v>
      </c>
      <c r="I779" s="42"/>
      <c r="J779" s="42">
        <v>0.15</v>
      </c>
      <c r="K779" s="42">
        <f t="shared" si="76"/>
        <v>0.64049999999999996</v>
      </c>
    </row>
    <row r="780" spans="1:11" x14ac:dyDescent="0.25">
      <c r="A780" s="111"/>
      <c r="B780" s="158"/>
      <c r="C780" s="112"/>
      <c r="D780" s="112"/>
      <c r="E780" s="112"/>
      <c r="F780" s="42">
        <v>1</v>
      </c>
      <c r="G780" s="42">
        <v>1</v>
      </c>
      <c r="H780" s="42">
        <v>7.84</v>
      </c>
      <c r="I780" s="42"/>
      <c r="J780" s="42">
        <v>0.15</v>
      </c>
      <c r="K780" s="42">
        <f t="shared" si="76"/>
        <v>1.1759999999999999</v>
      </c>
    </row>
    <row r="781" spans="1:11" x14ac:dyDescent="0.25">
      <c r="A781" s="111"/>
      <c r="B781" s="158"/>
      <c r="C781" s="112"/>
      <c r="D781" s="112"/>
      <c r="E781" s="112"/>
      <c r="F781" s="42">
        <v>1</v>
      </c>
      <c r="G781" s="42">
        <v>1</v>
      </c>
      <c r="H781" s="42">
        <v>6.36</v>
      </c>
      <c r="I781" s="42"/>
      <c r="J781" s="42">
        <v>0.15</v>
      </c>
      <c r="K781" s="42">
        <f t="shared" si="76"/>
        <v>0.95399999999999996</v>
      </c>
    </row>
    <row r="782" spans="1:11" x14ac:dyDescent="0.25">
      <c r="A782" s="111"/>
      <c r="B782" s="158"/>
      <c r="C782" s="112"/>
      <c r="D782" s="112"/>
      <c r="E782" s="112"/>
      <c r="F782" s="42">
        <v>1</v>
      </c>
      <c r="G782" s="42">
        <v>1</v>
      </c>
      <c r="H782" s="42">
        <v>2.88</v>
      </c>
      <c r="I782" s="42"/>
      <c r="J782" s="42">
        <v>0.15</v>
      </c>
      <c r="K782" s="42">
        <f t="shared" si="76"/>
        <v>0.432</v>
      </c>
    </row>
    <row r="783" spans="1:11" x14ac:dyDescent="0.25">
      <c r="A783" s="111"/>
      <c r="B783" s="158"/>
      <c r="C783" s="112"/>
      <c r="D783" s="112"/>
      <c r="E783" s="112"/>
      <c r="F783" s="42">
        <v>1</v>
      </c>
      <c r="G783" s="42">
        <v>1</v>
      </c>
      <c r="H783" s="42">
        <v>8.32</v>
      </c>
      <c r="I783" s="42"/>
      <c r="J783" s="42">
        <v>0.15</v>
      </c>
      <c r="K783" s="42">
        <f t="shared" si="76"/>
        <v>1.248</v>
      </c>
    </row>
    <row r="784" spans="1:11" x14ac:dyDescent="0.25">
      <c r="A784" s="111"/>
      <c r="B784" s="158"/>
      <c r="C784" s="112"/>
      <c r="D784" s="112"/>
      <c r="E784" s="112"/>
      <c r="F784" s="42">
        <v>1</v>
      </c>
      <c r="G784" s="42">
        <v>1</v>
      </c>
      <c r="H784" s="42">
        <v>7.14</v>
      </c>
      <c r="I784" s="42"/>
      <c r="J784" s="42">
        <v>0.15</v>
      </c>
      <c r="K784" s="42">
        <f t="shared" si="76"/>
        <v>1.071</v>
      </c>
    </row>
    <row r="785" spans="1:11" x14ac:dyDescent="0.25">
      <c r="A785" s="111"/>
      <c r="B785" s="158"/>
      <c r="C785" s="112"/>
      <c r="D785" s="112"/>
      <c r="E785" s="112"/>
      <c r="F785" s="42">
        <v>1</v>
      </c>
      <c r="G785" s="42">
        <v>1</v>
      </c>
      <c r="H785" s="42">
        <v>22.31</v>
      </c>
      <c r="I785" s="42"/>
      <c r="J785" s="42">
        <v>0.15</v>
      </c>
      <c r="K785" s="42">
        <f t="shared" si="76"/>
        <v>3.3464999999999998</v>
      </c>
    </row>
    <row r="786" spans="1:11" x14ac:dyDescent="0.25">
      <c r="A786" s="111"/>
      <c r="B786" s="158"/>
      <c r="C786" s="112"/>
      <c r="D786" s="112"/>
      <c r="E786" s="112"/>
      <c r="F786" s="42">
        <v>1</v>
      </c>
      <c r="G786" s="42">
        <v>1</v>
      </c>
      <c r="H786" s="42">
        <v>11.46</v>
      </c>
      <c r="I786" s="42"/>
      <c r="J786" s="42">
        <v>0.15</v>
      </c>
      <c r="K786" s="42">
        <f t="shared" si="76"/>
        <v>1.7190000000000001</v>
      </c>
    </row>
    <row r="787" spans="1:11" x14ac:dyDescent="0.25">
      <c r="A787" s="111"/>
      <c r="B787" s="158"/>
      <c r="C787" s="112"/>
      <c r="D787" s="112"/>
      <c r="E787" s="112"/>
      <c r="F787" s="42">
        <v>1</v>
      </c>
      <c r="G787" s="42">
        <v>1</v>
      </c>
      <c r="H787" s="42">
        <v>1.39</v>
      </c>
      <c r="I787" s="42"/>
      <c r="J787" s="42">
        <v>0.15</v>
      </c>
      <c r="K787" s="42">
        <f t="shared" si="76"/>
        <v>0.20849999999999999</v>
      </c>
    </row>
    <row r="788" spans="1:11" x14ac:dyDescent="0.25">
      <c r="A788" s="111"/>
      <c r="B788" s="158"/>
      <c r="C788" s="112"/>
      <c r="D788" s="112"/>
      <c r="E788" s="112"/>
      <c r="F788" s="42">
        <v>1</v>
      </c>
      <c r="G788" s="42">
        <v>1</v>
      </c>
      <c r="H788" s="42">
        <v>4.58</v>
      </c>
      <c r="I788" s="42"/>
      <c r="J788" s="42">
        <v>0.15</v>
      </c>
      <c r="K788" s="42">
        <f t="shared" si="76"/>
        <v>0.68699999999999994</v>
      </c>
    </row>
    <row r="789" spans="1:11" x14ac:dyDescent="0.25">
      <c r="A789" s="111"/>
      <c r="B789" s="158"/>
      <c r="C789" s="112"/>
      <c r="D789" s="112"/>
      <c r="E789" s="112"/>
      <c r="F789" s="42">
        <v>2</v>
      </c>
      <c r="G789" s="42">
        <v>1</v>
      </c>
      <c r="H789" s="42">
        <v>1.88</v>
      </c>
      <c r="I789" s="42"/>
      <c r="J789" s="42">
        <v>0.15</v>
      </c>
      <c r="K789" s="42">
        <f t="shared" si="76"/>
        <v>0.56399999999999995</v>
      </c>
    </row>
    <row r="790" spans="1:11" x14ac:dyDescent="0.25">
      <c r="A790" s="111"/>
      <c r="B790" s="158"/>
      <c r="C790" s="112"/>
      <c r="D790" s="112"/>
      <c r="E790" s="112"/>
      <c r="F790" s="42">
        <v>1</v>
      </c>
      <c r="G790" s="42">
        <v>1</v>
      </c>
      <c r="H790" s="42">
        <v>14.26</v>
      </c>
      <c r="I790" s="42"/>
      <c r="J790" s="42">
        <v>0.15</v>
      </c>
      <c r="K790" s="42">
        <f t="shared" si="76"/>
        <v>2.1389999999999998</v>
      </c>
    </row>
    <row r="791" spans="1:11" x14ac:dyDescent="0.25">
      <c r="A791" s="111"/>
      <c r="B791" s="158"/>
      <c r="C791" s="112"/>
      <c r="D791" s="112"/>
      <c r="E791" s="112"/>
      <c r="F791" s="42">
        <v>1</v>
      </c>
      <c r="G791" s="42">
        <v>1</v>
      </c>
      <c r="H791" s="42">
        <v>5.55</v>
      </c>
      <c r="I791" s="42"/>
      <c r="J791" s="42">
        <v>0.15</v>
      </c>
      <c r="K791" s="42">
        <f t="shared" si="76"/>
        <v>0.83249999999999991</v>
      </c>
    </row>
    <row r="792" spans="1:11" x14ac:dyDescent="0.25">
      <c r="A792" s="111"/>
      <c r="B792" s="158"/>
      <c r="C792" s="112"/>
      <c r="D792" s="112"/>
      <c r="E792" s="112"/>
      <c r="F792" s="42">
        <v>1</v>
      </c>
      <c r="G792" s="42">
        <v>1</v>
      </c>
      <c r="H792" s="42">
        <v>1.34</v>
      </c>
      <c r="I792" s="42"/>
      <c r="J792" s="42">
        <v>0.15</v>
      </c>
      <c r="K792" s="42">
        <f t="shared" si="76"/>
        <v>0.20100000000000001</v>
      </c>
    </row>
    <row r="793" spans="1:11" x14ac:dyDescent="0.25">
      <c r="A793" s="111"/>
      <c r="B793" s="158"/>
      <c r="C793" s="112"/>
      <c r="D793" s="112"/>
      <c r="E793" s="112"/>
      <c r="F793" s="42">
        <v>1</v>
      </c>
      <c r="G793" s="42">
        <v>1</v>
      </c>
      <c r="H793" s="42">
        <v>11.47</v>
      </c>
      <c r="I793" s="42"/>
      <c r="J793" s="42">
        <v>0.15</v>
      </c>
      <c r="K793" s="42">
        <f t="shared" si="76"/>
        <v>1.7205000000000001</v>
      </c>
    </row>
    <row r="794" spans="1:11" x14ac:dyDescent="0.25">
      <c r="G794" s="100" t="str">
        <f>+CONCATENATE("Metrado Total :",K729)</f>
        <v>Metrado Total :m2</v>
      </c>
      <c r="H794" s="101"/>
      <c r="I794" s="102"/>
      <c r="J794" s="42"/>
      <c r="K794" s="47">
        <f>+SUM(K731:K793)</f>
        <v>91.055999999999969</v>
      </c>
    </row>
    <row r="795" spans="1:11" x14ac:dyDescent="0.25">
      <c r="G795" s="57"/>
      <c r="H795" s="57"/>
      <c r="I795" s="57"/>
      <c r="K795" s="41"/>
    </row>
    <row r="796" spans="1:11" x14ac:dyDescent="0.25">
      <c r="A796" s="53" t="s">
        <v>216</v>
      </c>
      <c r="B796" s="113" t="s">
        <v>175</v>
      </c>
      <c r="C796" s="114"/>
      <c r="D796" s="114"/>
      <c r="E796" s="114"/>
      <c r="F796" s="114"/>
      <c r="G796" s="114"/>
      <c r="H796" s="114"/>
      <c r="I796" s="115"/>
      <c r="J796" s="48" t="s">
        <v>22</v>
      </c>
      <c r="K796" s="52" t="s">
        <v>43</v>
      </c>
    </row>
    <row r="797" spans="1:11" x14ac:dyDescent="0.25">
      <c r="A797" s="47" t="s">
        <v>13</v>
      </c>
      <c r="B797" s="109" t="s">
        <v>14</v>
      </c>
      <c r="C797" s="109"/>
      <c r="D797" s="109"/>
      <c r="E797" s="109"/>
      <c r="F797" s="49" t="s">
        <v>20</v>
      </c>
      <c r="G797" s="49" t="s">
        <v>19</v>
      </c>
      <c r="H797" s="49" t="s">
        <v>18</v>
      </c>
      <c r="I797" s="49" t="s">
        <v>17</v>
      </c>
      <c r="J797" s="49" t="s">
        <v>16</v>
      </c>
      <c r="K797" s="49" t="s">
        <v>15</v>
      </c>
    </row>
    <row r="798" spans="1:11" x14ac:dyDescent="0.25">
      <c r="A798" s="111"/>
      <c r="B798" s="117" t="s">
        <v>34</v>
      </c>
      <c r="C798" s="117"/>
      <c r="D798" s="117"/>
      <c r="E798" s="118"/>
      <c r="F798" s="42">
        <v>1</v>
      </c>
      <c r="G798" s="42">
        <v>1</v>
      </c>
      <c r="H798" s="100">
        <v>53.04</v>
      </c>
      <c r="I798" s="102"/>
      <c r="J798" s="42">
        <v>0.15</v>
      </c>
      <c r="K798" s="42">
        <f t="shared" ref="K798:K812" si="77">+PRODUCT(F798:J798)</f>
        <v>7.9559999999999995</v>
      </c>
    </row>
    <row r="799" spans="1:11" x14ac:dyDescent="0.25">
      <c r="A799" s="111"/>
      <c r="B799" s="120"/>
      <c r="C799" s="120"/>
      <c r="D799" s="120"/>
      <c r="E799" s="121"/>
      <c r="F799" s="42">
        <v>4</v>
      </c>
      <c r="G799" s="42">
        <v>1</v>
      </c>
      <c r="H799" s="100">
        <f>-1.7+18.26</f>
        <v>16.560000000000002</v>
      </c>
      <c r="I799" s="102"/>
      <c r="J799" s="42">
        <v>0.15</v>
      </c>
      <c r="K799" s="42">
        <f t="shared" si="77"/>
        <v>9.9360000000000017</v>
      </c>
    </row>
    <row r="800" spans="1:11" x14ac:dyDescent="0.25">
      <c r="A800" s="111"/>
      <c r="B800" s="120"/>
      <c r="C800" s="120"/>
      <c r="D800" s="120"/>
      <c r="E800" s="121"/>
      <c r="F800" s="42">
        <v>4</v>
      </c>
      <c r="G800" s="42">
        <v>1</v>
      </c>
      <c r="H800" s="100">
        <f>-1.7+16.74</f>
        <v>15.04</v>
      </c>
      <c r="I800" s="102"/>
      <c r="J800" s="42">
        <v>0.15</v>
      </c>
      <c r="K800" s="42">
        <f t="shared" si="77"/>
        <v>9.0239999999999991</v>
      </c>
    </row>
    <row r="801" spans="1:11" x14ac:dyDescent="0.25">
      <c r="A801" s="111"/>
      <c r="B801" s="120"/>
      <c r="C801" s="120"/>
      <c r="D801" s="120"/>
      <c r="E801" s="121"/>
      <c r="F801" s="42">
        <v>2</v>
      </c>
      <c r="G801" s="42">
        <v>1</v>
      </c>
      <c r="H801" s="100">
        <v>28.43</v>
      </c>
      <c r="I801" s="102"/>
      <c r="J801" s="42">
        <v>0.15</v>
      </c>
      <c r="K801" s="42">
        <f t="shared" si="77"/>
        <v>8.5289999999999999</v>
      </c>
    </row>
    <row r="802" spans="1:11" x14ac:dyDescent="0.25">
      <c r="A802" s="111"/>
      <c r="B802" s="117" t="s">
        <v>36</v>
      </c>
      <c r="C802" s="117"/>
      <c r="D802" s="117"/>
      <c r="E802" s="118"/>
      <c r="F802" s="42">
        <v>1</v>
      </c>
      <c r="G802" s="42">
        <v>1</v>
      </c>
      <c r="H802" s="42">
        <v>6.64</v>
      </c>
      <c r="I802" s="42">
        <v>1.2</v>
      </c>
      <c r="J802" s="42">
        <v>0.15</v>
      </c>
      <c r="K802" s="42">
        <f t="shared" si="77"/>
        <v>1.1951999999999998</v>
      </c>
    </row>
    <row r="803" spans="1:11" x14ac:dyDescent="0.25">
      <c r="A803" s="111"/>
      <c r="B803" s="120"/>
      <c r="C803" s="120"/>
      <c r="D803" s="120"/>
      <c r="E803" s="121"/>
      <c r="F803" s="42">
        <v>1</v>
      </c>
      <c r="G803" s="42">
        <v>1</v>
      </c>
      <c r="H803" s="42">
        <v>17.489999999999998</v>
      </c>
      <c r="I803" s="42">
        <v>1.2</v>
      </c>
      <c r="J803" s="42">
        <v>0.15</v>
      </c>
      <c r="K803" s="42">
        <f t="shared" si="77"/>
        <v>3.1481999999999992</v>
      </c>
    </row>
    <row r="804" spans="1:11" x14ac:dyDescent="0.25">
      <c r="A804" s="111"/>
      <c r="B804" s="120"/>
      <c r="C804" s="120"/>
      <c r="D804" s="120"/>
      <c r="E804" s="121"/>
      <c r="F804" s="42">
        <v>1</v>
      </c>
      <c r="G804" s="42">
        <v>1</v>
      </c>
      <c r="H804" s="42">
        <v>7.06</v>
      </c>
      <c r="I804" s="42">
        <v>1.2</v>
      </c>
      <c r="J804" s="42">
        <v>0.15</v>
      </c>
      <c r="K804" s="42">
        <f t="shared" si="77"/>
        <v>1.2707999999999999</v>
      </c>
    </row>
    <row r="805" spans="1:11" x14ac:dyDescent="0.25">
      <c r="A805" s="111"/>
      <c r="B805" s="120"/>
      <c r="C805" s="120"/>
      <c r="D805" s="120"/>
      <c r="E805" s="121"/>
      <c r="F805" s="42">
        <v>1</v>
      </c>
      <c r="G805" s="42">
        <v>1</v>
      </c>
      <c r="H805" s="42">
        <v>5.65</v>
      </c>
      <c r="I805" s="42">
        <v>1.2</v>
      </c>
      <c r="J805" s="42">
        <v>0.15</v>
      </c>
      <c r="K805" s="42">
        <f t="shared" si="77"/>
        <v>1.0169999999999999</v>
      </c>
    </row>
    <row r="806" spans="1:11" x14ac:dyDescent="0.25">
      <c r="A806" s="111"/>
      <c r="B806" s="120"/>
      <c r="C806" s="120"/>
      <c r="D806" s="120"/>
      <c r="E806" s="121"/>
      <c r="F806" s="42">
        <v>1</v>
      </c>
      <c r="G806" s="42">
        <v>1</v>
      </c>
      <c r="H806" s="42">
        <v>14.48</v>
      </c>
      <c r="I806" s="42">
        <v>1.2</v>
      </c>
      <c r="J806" s="42">
        <v>0.15</v>
      </c>
      <c r="K806" s="42">
        <f t="shared" si="77"/>
        <v>2.6064000000000003</v>
      </c>
    </row>
    <row r="807" spans="1:11" x14ac:dyDescent="0.25">
      <c r="A807" s="111"/>
      <c r="B807" s="120"/>
      <c r="C807" s="120"/>
      <c r="D807" s="120"/>
      <c r="E807" s="121"/>
      <c r="F807" s="42">
        <v>1</v>
      </c>
      <c r="G807" s="42">
        <v>1</v>
      </c>
      <c r="H807" s="42">
        <v>5.0599999999999996</v>
      </c>
      <c r="I807" s="42">
        <v>1.2</v>
      </c>
      <c r="J807" s="42">
        <v>0.15</v>
      </c>
      <c r="K807" s="42">
        <f t="shared" si="77"/>
        <v>0.91079999999999983</v>
      </c>
    </row>
    <row r="808" spans="1:11" x14ac:dyDescent="0.25">
      <c r="A808" s="111"/>
      <c r="B808" s="158" t="s">
        <v>37</v>
      </c>
      <c r="C808" s="112"/>
      <c r="D808" s="112"/>
      <c r="E808" s="112"/>
      <c r="F808" s="42">
        <v>1</v>
      </c>
      <c r="G808" s="42">
        <v>1</v>
      </c>
      <c r="H808" s="100">
        <v>87.92</v>
      </c>
      <c r="I808" s="102"/>
      <c r="J808" s="42">
        <v>0.15</v>
      </c>
      <c r="K808" s="42">
        <f t="shared" si="77"/>
        <v>13.188000000000001</v>
      </c>
    </row>
    <row r="809" spans="1:11" x14ac:dyDescent="0.25">
      <c r="A809" s="111"/>
      <c r="B809" s="158"/>
      <c r="C809" s="112"/>
      <c r="D809" s="112"/>
      <c r="E809" s="112"/>
      <c r="F809" s="42">
        <v>2</v>
      </c>
      <c r="G809" s="42">
        <v>1</v>
      </c>
      <c r="H809" s="100">
        <v>19.38</v>
      </c>
      <c r="I809" s="102"/>
      <c r="J809" s="42">
        <v>0.15</v>
      </c>
      <c r="K809" s="42">
        <f t="shared" si="77"/>
        <v>5.8139999999999992</v>
      </c>
    </row>
    <row r="810" spans="1:11" x14ac:dyDescent="0.25">
      <c r="A810" s="111"/>
      <c r="B810" s="158"/>
      <c r="C810" s="112"/>
      <c r="D810" s="112"/>
      <c r="E810" s="112"/>
      <c r="F810" s="42">
        <v>2</v>
      </c>
      <c r="G810" s="42">
        <v>1</v>
      </c>
      <c r="H810" s="100">
        <v>20.100000000000001</v>
      </c>
      <c r="I810" s="102"/>
      <c r="J810" s="42">
        <v>0.15</v>
      </c>
      <c r="K810" s="42">
        <f t="shared" si="77"/>
        <v>6.03</v>
      </c>
    </row>
    <row r="811" spans="1:11" x14ac:dyDescent="0.25">
      <c r="A811" s="111"/>
      <c r="B811" s="158"/>
      <c r="C811" s="112"/>
      <c r="D811" s="112"/>
      <c r="E811" s="112"/>
      <c r="F811" s="42">
        <v>2</v>
      </c>
      <c r="G811" s="42">
        <v>1</v>
      </c>
      <c r="H811" s="100">
        <v>18.11</v>
      </c>
      <c r="I811" s="102"/>
      <c r="J811" s="42">
        <v>0.15</v>
      </c>
      <c r="K811" s="42">
        <f t="shared" si="77"/>
        <v>5.4329999999999998</v>
      </c>
    </row>
    <row r="812" spans="1:11" x14ac:dyDescent="0.25">
      <c r="A812" s="111"/>
      <c r="B812" s="158"/>
      <c r="C812" s="112"/>
      <c r="D812" s="112"/>
      <c r="E812" s="112"/>
      <c r="F812" s="42">
        <v>1</v>
      </c>
      <c r="G812" s="42">
        <v>1</v>
      </c>
      <c r="H812" s="100">
        <f>-39.59+113.97</f>
        <v>74.38</v>
      </c>
      <c r="I812" s="102"/>
      <c r="J812" s="42">
        <v>0.15</v>
      </c>
      <c r="K812" s="42">
        <f t="shared" si="77"/>
        <v>11.156999999999998</v>
      </c>
    </row>
    <row r="813" spans="1:11" x14ac:dyDescent="0.25">
      <c r="G813" s="100" t="str">
        <f>+CONCATENATE("Metrado Total :",K796)</f>
        <v>Metrado Total :m3</v>
      </c>
      <c r="H813" s="101"/>
      <c r="I813" s="102"/>
      <c r="K813" s="54">
        <f>+SUM(K798:K812)</f>
        <v>87.215400000000002</v>
      </c>
    </row>
    <row r="815" spans="1:11" x14ac:dyDescent="0.25">
      <c r="A815" s="53" t="s">
        <v>217</v>
      </c>
      <c r="B815" s="113" t="s">
        <v>84</v>
      </c>
      <c r="C815" s="114"/>
      <c r="D815" s="114"/>
      <c r="E815" s="114"/>
      <c r="F815" s="114"/>
      <c r="G815" s="114"/>
      <c r="H815" s="114"/>
      <c r="I815" s="115"/>
      <c r="J815" s="48" t="s">
        <v>22</v>
      </c>
      <c r="K815" s="52" t="s">
        <v>97</v>
      </c>
    </row>
    <row r="816" spans="1:11" x14ac:dyDescent="0.25">
      <c r="A816" s="47" t="s">
        <v>13</v>
      </c>
      <c r="B816" s="109" t="s">
        <v>14</v>
      </c>
      <c r="C816" s="109"/>
      <c r="D816" s="109"/>
      <c r="E816" s="109"/>
      <c r="F816" s="49" t="s">
        <v>20</v>
      </c>
      <c r="G816" s="49" t="s">
        <v>19</v>
      </c>
      <c r="H816" s="49" t="s">
        <v>18</v>
      </c>
      <c r="I816" s="49" t="s">
        <v>17</v>
      </c>
      <c r="J816" s="49" t="s">
        <v>16</v>
      </c>
      <c r="K816" s="49" t="s">
        <v>15</v>
      </c>
    </row>
    <row r="817" spans="1:11" x14ac:dyDescent="0.25">
      <c r="A817" s="111"/>
      <c r="B817" s="117" t="s">
        <v>34</v>
      </c>
      <c r="C817" s="117"/>
      <c r="D817" s="117"/>
      <c r="E817" s="118"/>
      <c r="F817" s="42">
        <v>1</v>
      </c>
      <c r="G817" s="42">
        <v>1</v>
      </c>
      <c r="H817" s="55">
        <v>20.170000000000002</v>
      </c>
      <c r="I817" s="42"/>
      <c r="J817" s="42"/>
      <c r="K817" s="42">
        <f>+PRODUCT(F817:J817)</f>
        <v>20.170000000000002</v>
      </c>
    </row>
    <row r="818" spans="1:11" x14ac:dyDescent="0.25">
      <c r="A818" s="111"/>
      <c r="B818" s="120"/>
      <c r="C818" s="120"/>
      <c r="D818" s="120"/>
      <c r="E818" s="121"/>
      <c r="F818" s="42">
        <v>1</v>
      </c>
      <c r="G818" s="42">
        <v>1</v>
      </c>
      <c r="H818" s="55">
        <v>10.79</v>
      </c>
      <c r="I818" s="42"/>
      <c r="J818" s="42"/>
      <c r="K818" s="42">
        <f t="shared" ref="K818:K879" si="78">+PRODUCT(F818:J818)</f>
        <v>10.79</v>
      </c>
    </row>
    <row r="819" spans="1:11" x14ac:dyDescent="0.25">
      <c r="A819" s="111"/>
      <c r="B819" s="120"/>
      <c r="C819" s="120"/>
      <c r="D819" s="120"/>
      <c r="E819" s="121"/>
      <c r="F819" s="42">
        <v>1</v>
      </c>
      <c r="G819" s="42">
        <v>1</v>
      </c>
      <c r="H819" s="55">
        <v>3.93</v>
      </c>
      <c r="I819" s="42"/>
      <c r="J819" s="42"/>
      <c r="K819" s="42">
        <f t="shared" si="78"/>
        <v>3.93</v>
      </c>
    </row>
    <row r="820" spans="1:11" x14ac:dyDescent="0.25">
      <c r="A820" s="111"/>
      <c r="B820" s="120"/>
      <c r="C820" s="120"/>
      <c r="D820" s="120"/>
      <c r="E820" s="121"/>
      <c r="F820" s="42">
        <v>1</v>
      </c>
      <c r="G820" s="42">
        <v>1</v>
      </c>
      <c r="H820" s="42">
        <v>3.67</v>
      </c>
      <c r="I820" s="42"/>
      <c r="J820" s="42"/>
      <c r="K820" s="42">
        <f t="shared" si="78"/>
        <v>3.67</v>
      </c>
    </row>
    <row r="821" spans="1:11" x14ac:dyDescent="0.25">
      <c r="A821" s="111"/>
      <c r="B821" s="120"/>
      <c r="C821" s="120"/>
      <c r="D821" s="120"/>
      <c r="E821" s="121"/>
      <c r="F821" s="42">
        <v>1</v>
      </c>
      <c r="G821" s="42">
        <v>1</v>
      </c>
      <c r="H821" s="42">
        <v>8.19</v>
      </c>
      <c r="I821" s="42"/>
      <c r="J821" s="42"/>
      <c r="K821" s="42">
        <f t="shared" si="78"/>
        <v>8.19</v>
      </c>
    </row>
    <row r="822" spans="1:11" x14ac:dyDescent="0.25">
      <c r="A822" s="111"/>
      <c r="B822" s="120"/>
      <c r="C822" s="120"/>
      <c r="D822" s="120"/>
      <c r="E822" s="121"/>
      <c r="F822" s="42">
        <v>4</v>
      </c>
      <c r="G822" s="42">
        <v>1</v>
      </c>
      <c r="H822" s="42">
        <v>12.44</v>
      </c>
      <c r="I822" s="42"/>
      <c r="J822" s="42"/>
      <c r="K822" s="42">
        <f t="shared" si="78"/>
        <v>49.76</v>
      </c>
    </row>
    <row r="823" spans="1:11" x14ac:dyDescent="0.25">
      <c r="A823" s="111"/>
      <c r="B823" s="120"/>
      <c r="C823" s="120"/>
      <c r="D823" s="120"/>
      <c r="E823" s="121"/>
      <c r="F823" s="42">
        <v>4</v>
      </c>
      <c r="G823" s="42">
        <v>1</v>
      </c>
      <c r="H823" s="42">
        <v>11.96</v>
      </c>
      <c r="I823" s="42"/>
      <c r="J823" s="42"/>
      <c r="K823" s="42">
        <f t="shared" si="78"/>
        <v>47.84</v>
      </c>
    </row>
    <row r="824" spans="1:11" x14ac:dyDescent="0.25">
      <c r="A824" s="111"/>
      <c r="B824" s="120"/>
      <c r="C824" s="120"/>
      <c r="D824" s="120"/>
      <c r="E824" s="121"/>
      <c r="F824" s="42">
        <v>1</v>
      </c>
      <c r="G824" s="42">
        <v>1</v>
      </c>
      <c r="H824" s="42">
        <v>8.49</v>
      </c>
      <c r="I824" s="42"/>
      <c r="J824" s="42"/>
      <c r="K824" s="42">
        <f t="shared" si="78"/>
        <v>8.49</v>
      </c>
    </row>
    <row r="825" spans="1:11" x14ac:dyDescent="0.25">
      <c r="A825" s="111"/>
      <c r="B825" s="120"/>
      <c r="C825" s="120"/>
      <c r="D825" s="120"/>
      <c r="E825" s="121"/>
      <c r="F825" s="42">
        <v>1</v>
      </c>
      <c r="G825" s="42">
        <v>1</v>
      </c>
      <c r="H825" s="42">
        <v>8.36</v>
      </c>
      <c r="I825" s="42"/>
      <c r="J825" s="42"/>
      <c r="K825" s="42">
        <f t="shared" si="78"/>
        <v>8.36</v>
      </c>
    </row>
    <row r="826" spans="1:11" x14ac:dyDescent="0.25">
      <c r="A826" s="111"/>
      <c r="B826" s="120"/>
      <c r="C826" s="120"/>
      <c r="D826" s="120"/>
      <c r="E826" s="121"/>
      <c r="F826" s="42">
        <v>1</v>
      </c>
      <c r="G826" s="42">
        <v>1</v>
      </c>
      <c r="H826" s="42">
        <v>13.61</v>
      </c>
      <c r="I826" s="42"/>
      <c r="J826" s="42"/>
      <c r="K826" s="42">
        <f t="shared" si="78"/>
        <v>13.61</v>
      </c>
    </row>
    <row r="827" spans="1:11" x14ac:dyDescent="0.25">
      <c r="A827" s="111"/>
      <c r="B827" s="120"/>
      <c r="C827" s="120"/>
      <c r="D827" s="120"/>
      <c r="E827" s="121"/>
      <c r="F827" s="42">
        <v>1</v>
      </c>
      <c r="G827" s="42">
        <v>1</v>
      </c>
      <c r="H827" s="42">
        <v>6.79</v>
      </c>
      <c r="I827" s="42"/>
      <c r="J827" s="42"/>
      <c r="K827" s="42">
        <f t="shared" si="78"/>
        <v>6.79</v>
      </c>
    </row>
    <row r="828" spans="1:11" x14ac:dyDescent="0.25">
      <c r="A828" s="111"/>
      <c r="B828" s="120"/>
      <c r="C828" s="120"/>
      <c r="D828" s="120"/>
      <c r="E828" s="121"/>
      <c r="F828" s="42">
        <v>1</v>
      </c>
      <c r="G828" s="42">
        <v>1</v>
      </c>
      <c r="H828" s="42">
        <v>6.67</v>
      </c>
      <c r="I828" s="42"/>
      <c r="J828" s="42"/>
      <c r="K828" s="42">
        <f t="shared" si="78"/>
        <v>6.67</v>
      </c>
    </row>
    <row r="829" spans="1:11" x14ac:dyDescent="0.25">
      <c r="A829" s="111"/>
      <c r="B829" s="120"/>
      <c r="C829" s="120"/>
      <c r="D829" s="120"/>
      <c r="E829" s="121"/>
      <c r="F829" s="42">
        <v>1</v>
      </c>
      <c r="G829" s="42">
        <v>1</v>
      </c>
      <c r="H829" s="42">
        <v>13.37</v>
      </c>
      <c r="I829" s="42"/>
      <c r="J829" s="42"/>
      <c r="K829" s="42">
        <f t="shared" si="78"/>
        <v>13.37</v>
      </c>
    </row>
    <row r="830" spans="1:11" x14ac:dyDescent="0.25">
      <c r="A830" s="111"/>
      <c r="B830" s="117" t="s">
        <v>36</v>
      </c>
      <c r="C830" s="117"/>
      <c r="D830" s="117"/>
      <c r="E830" s="118"/>
      <c r="F830" s="42">
        <v>1</v>
      </c>
      <c r="G830" s="42">
        <v>1</v>
      </c>
      <c r="H830" s="42">
        <v>6.64</v>
      </c>
      <c r="I830" s="42"/>
      <c r="J830" s="42"/>
      <c r="K830" s="42">
        <f t="shared" si="78"/>
        <v>6.64</v>
      </c>
    </row>
    <row r="831" spans="1:11" x14ac:dyDescent="0.25">
      <c r="A831" s="111"/>
      <c r="B831" s="120"/>
      <c r="C831" s="120"/>
      <c r="D831" s="120"/>
      <c r="E831" s="121"/>
      <c r="F831" s="42">
        <v>2</v>
      </c>
      <c r="G831" s="42">
        <v>1</v>
      </c>
      <c r="H831" s="42">
        <v>1.2</v>
      </c>
      <c r="I831" s="42"/>
      <c r="J831" s="42"/>
      <c r="K831" s="42">
        <f t="shared" si="78"/>
        <v>2.4</v>
      </c>
    </row>
    <row r="832" spans="1:11" x14ac:dyDescent="0.25">
      <c r="A832" s="111"/>
      <c r="B832" s="120"/>
      <c r="C832" s="120"/>
      <c r="D832" s="120"/>
      <c r="E832" s="121"/>
      <c r="F832" s="42">
        <v>1</v>
      </c>
      <c r="G832" s="42">
        <v>1</v>
      </c>
      <c r="H832" s="42">
        <v>2.76</v>
      </c>
      <c r="I832" s="42"/>
      <c r="J832" s="42"/>
      <c r="K832" s="42">
        <f t="shared" si="78"/>
        <v>2.76</v>
      </c>
    </row>
    <row r="833" spans="1:11" x14ac:dyDescent="0.25">
      <c r="A833" s="111"/>
      <c r="B833" s="120"/>
      <c r="C833" s="120"/>
      <c r="D833" s="120"/>
      <c r="E833" s="121"/>
      <c r="F833" s="42">
        <v>1</v>
      </c>
      <c r="G833" s="42">
        <v>1</v>
      </c>
      <c r="H833" s="42">
        <v>2.73</v>
      </c>
      <c r="I833" s="42"/>
      <c r="J833" s="42"/>
      <c r="K833" s="42">
        <f t="shared" si="78"/>
        <v>2.73</v>
      </c>
    </row>
    <row r="834" spans="1:11" x14ac:dyDescent="0.25">
      <c r="A834" s="111"/>
      <c r="B834" s="120"/>
      <c r="C834" s="120"/>
      <c r="D834" s="120"/>
      <c r="E834" s="121"/>
      <c r="F834" s="42">
        <v>2</v>
      </c>
      <c r="G834" s="42">
        <v>1</v>
      </c>
      <c r="H834" s="42">
        <v>17.489999999999998</v>
      </c>
      <c r="I834" s="42"/>
      <c r="J834" s="42"/>
      <c r="K834" s="42">
        <f t="shared" si="78"/>
        <v>34.979999999999997</v>
      </c>
    </row>
    <row r="835" spans="1:11" x14ac:dyDescent="0.25">
      <c r="A835" s="111"/>
      <c r="B835" s="120"/>
      <c r="C835" s="120"/>
      <c r="D835" s="120"/>
      <c r="E835" s="121"/>
      <c r="F835" s="42">
        <v>2</v>
      </c>
      <c r="G835" s="42">
        <v>1</v>
      </c>
      <c r="H835" s="42">
        <v>3.05</v>
      </c>
      <c r="I835" s="42"/>
      <c r="J835" s="42"/>
      <c r="K835" s="42">
        <f t="shared" si="78"/>
        <v>6.1</v>
      </c>
    </row>
    <row r="836" spans="1:11" x14ac:dyDescent="0.25">
      <c r="A836" s="111"/>
      <c r="B836" s="120"/>
      <c r="C836" s="120"/>
      <c r="D836" s="120"/>
      <c r="E836" s="121"/>
      <c r="F836" s="42">
        <v>2</v>
      </c>
      <c r="G836" s="42">
        <v>1</v>
      </c>
      <c r="H836" s="42">
        <v>1.2</v>
      </c>
      <c r="I836" s="42"/>
      <c r="J836" s="42"/>
      <c r="K836" s="42">
        <f t="shared" si="78"/>
        <v>2.4</v>
      </c>
    </row>
    <row r="837" spans="1:11" x14ac:dyDescent="0.25">
      <c r="A837" s="111"/>
      <c r="B837" s="120"/>
      <c r="C837" s="120"/>
      <c r="D837" s="120"/>
      <c r="E837" s="121"/>
      <c r="F837" s="42">
        <v>1</v>
      </c>
      <c r="G837" s="42">
        <v>1</v>
      </c>
      <c r="H837" s="42">
        <v>7.06</v>
      </c>
      <c r="I837" s="42"/>
      <c r="J837" s="42"/>
      <c r="K837" s="42">
        <f t="shared" si="78"/>
        <v>7.06</v>
      </c>
    </row>
    <row r="838" spans="1:11" x14ac:dyDescent="0.25">
      <c r="A838" s="111"/>
      <c r="B838" s="120"/>
      <c r="C838" s="120"/>
      <c r="D838" s="120"/>
      <c r="E838" s="121"/>
      <c r="F838" s="42">
        <v>1</v>
      </c>
      <c r="G838" s="42">
        <v>1</v>
      </c>
      <c r="H838" s="42">
        <v>5.65</v>
      </c>
      <c r="I838" s="42"/>
      <c r="J838" s="42"/>
      <c r="K838" s="42">
        <f t="shared" si="78"/>
        <v>5.65</v>
      </c>
    </row>
    <row r="839" spans="1:11" x14ac:dyDescent="0.25">
      <c r="A839" s="111"/>
      <c r="B839" s="120"/>
      <c r="C839" s="120"/>
      <c r="D839" s="120"/>
      <c r="E839" s="121"/>
      <c r="F839" s="42">
        <v>2</v>
      </c>
      <c r="G839" s="42">
        <v>1</v>
      </c>
      <c r="H839" s="42">
        <v>1.2</v>
      </c>
      <c r="I839" s="42"/>
      <c r="J839" s="42"/>
      <c r="K839" s="42">
        <f t="shared" si="78"/>
        <v>2.4</v>
      </c>
    </row>
    <row r="840" spans="1:11" x14ac:dyDescent="0.25">
      <c r="A840" s="111"/>
      <c r="B840" s="120"/>
      <c r="C840" s="120"/>
      <c r="D840" s="120"/>
      <c r="E840" s="121"/>
      <c r="F840" s="42">
        <v>1</v>
      </c>
      <c r="G840" s="42">
        <v>1</v>
      </c>
      <c r="H840" s="42">
        <v>2.06</v>
      </c>
      <c r="I840" s="42"/>
      <c r="J840" s="42"/>
      <c r="K840" s="42">
        <f t="shared" si="78"/>
        <v>2.06</v>
      </c>
    </row>
    <row r="841" spans="1:11" x14ac:dyDescent="0.25">
      <c r="A841" s="111"/>
      <c r="B841" s="120"/>
      <c r="C841" s="120"/>
      <c r="D841" s="120"/>
      <c r="E841" s="121"/>
      <c r="F841" s="42">
        <v>1</v>
      </c>
      <c r="G841" s="42">
        <v>1</v>
      </c>
      <c r="H841" s="42">
        <v>2.35</v>
      </c>
      <c r="I841" s="42"/>
      <c r="J841" s="42"/>
      <c r="K841" s="42">
        <f t="shared" si="78"/>
        <v>2.35</v>
      </c>
    </row>
    <row r="842" spans="1:11" x14ac:dyDescent="0.25">
      <c r="A842" s="111"/>
      <c r="B842" s="120"/>
      <c r="C842" s="120"/>
      <c r="D842" s="120"/>
      <c r="E842" s="121"/>
      <c r="F842" s="42">
        <v>2</v>
      </c>
      <c r="G842" s="42">
        <v>1</v>
      </c>
      <c r="H842" s="42">
        <v>14.48</v>
      </c>
      <c r="I842" s="42"/>
      <c r="J842" s="42"/>
      <c r="K842" s="42">
        <f t="shared" si="78"/>
        <v>28.96</v>
      </c>
    </row>
    <row r="843" spans="1:11" x14ac:dyDescent="0.25">
      <c r="A843" s="111"/>
      <c r="B843" s="120"/>
      <c r="C843" s="120"/>
      <c r="D843" s="120"/>
      <c r="E843" s="121"/>
      <c r="F843" s="42">
        <v>2</v>
      </c>
      <c r="G843" s="42">
        <v>1</v>
      </c>
      <c r="H843" s="42">
        <v>1.95</v>
      </c>
      <c r="I843" s="42"/>
      <c r="J843" s="42"/>
      <c r="K843" s="42">
        <f t="shared" si="78"/>
        <v>3.9</v>
      </c>
    </row>
    <row r="844" spans="1:11" x14ac:dyDescent="0.25">
      <c r="A844" s="111"/>
      <c r="B844" s="120"/>
      <c r="C844" s="120"/>
      <c r="D844" s="120"/>
      <c r="E844" s="121"/>
      <c r="F844" s="42">
        <v>2</v>
      </c>
      <c r="G844" s="42">
        <v>1</v>
      </c>
      <c r="H844" s="42">
        <v>1.2</v>
      </c>
      <c r="I844" s="42"/>
      <c r="J844" s="42"/>
      <c r="K844" s="42">
        <f t="shared" si="78"/>
        <v>2.4</v>
      </c>
    </row>
    <row r="845" spans="1:11" x14ac:dyDescent="0.25">
      <c r="A845" s="111"/>
      <c r="B845" s="120"/>
      <c r="C845" s="120"/>
      <c r="D845" s="120"/>
      <c r="E845" s="121"/>
      <c r="F845" s="42">
        <v>1</v>
      </c>
      <c r="G845" s="42">
        <v>1</v>
      </c>
      <c r="H845" s="42">
        <v>5.0599999999999996</v>
      </c>
      <c r="I845" s="42"/>
      <c r="J845" s="42"/>
      <c r="K845" s="42">
        <f t="shared" si="78"/>
        <v>5.0599999999999996</v>
      </c>
    </row>
    <row r="846" spans="1:11" x14ac:dyDescent="0.25">
      <c r="A846" s="111"/>
      <c r="B846" s="158" t="s">
        <v>37</v>
      </c>
      <c r="C846" s="112"/>
      <c r="D846" s="112"/>
      <c r="E846" s="112"/>
      <c r="F846" s="42">
        <v>1</v>
      </c>
      <c r="G846" s="42">
        <v>1</v>
      </c>
      <c r="H846" s="42">
        <v>17</v>
      </c>
      <c r="I846" s="42"/>
      <c r="J846" s="42"/>
      <c r="K846" s="42">
        <f t="shared" si="78"/>
        <v>17</v>
      </c>
    </row>
    <row r="847" spans="1:11" x14ac:dyDescent="0.25">
      <c r="A847" s="111"/>
      <c r="B847" s="158"/>
      <c r="C847" s="112"/>
      <c r="D847" s="112"/>
      <c r="E847" s="112"/>
      <c r="F847" s="42">
        <v>2</v>
      </c>
      <c r="G847" s="42">
        <v>1</v>
      </c>
      <c r="H847" s="42">
        <v>3.53</v>
      </c>
      <c r="I847" s="42"/>
      <c r="J847" s="42"/>
      <c r="K847" s="42">
        <f t="shared" si="78"/>
        <v>7.06</v>
      </c>
    </row>
    <row r="848" spans="1:11" x14ac:dyDescent="0.25">
      <c r="A848" s="111"/>
      <c r="B848" s="158"/>
      <c r="C848" s="112"/>
      <c r="D848" s="112"/>
      <c r="E848" s="112"/>
      <c r="F848" s="42">
        <v>1</v>
      </c>
      <c r="G848" s="42">
        <v>1</v>
      </c>
      <c r="H848" s="42">
        <v>26.63</v>
      </c>
      <c r="I848" s="42"/>
      <c r="J848" s="42"/>
      <c r="K848" s="42">
        <f t="shared" si="78"/>
        <v>26.63</v>
      </c>
    </row>
    <row r="849" spans="1:11" x14ac:dyDescent="0.25">
      <c r="A849" s="111"/>
      <c r="B849" s="158"/>
      <c r="C849" s="112"/>
      <c r="D849" s="112"/>
      <c r="E849" s="112"/>
      <c r="F849" s="42">
        <v>1</v>
      </c>
      <c r="G849" s="42">
        <v>1</v>
      </c>
      <c r="H849" s="42">
        <v>26.06</v>
      </c>
      <c r="I849" s="42"/>
      <c r="J849" s="42"/>
      <c r="K849" s="42">
        <f t="shared" si="78"/>
        <v>26.06</v>
      </c>
    </row>
    <row r="850" spans="1:11" x14ac:dyDescent="0.25">
      <c r="A850" s="111"/>
      <c r="B850" s="158"/>
      <c r="C850" s="112"/>
      <c r="D850" s="112"/>
      <c r="E850" s="112"/>
      <c r="F850" s="42">
        <v>1</v>
      </c>
      <c r="G850" s="42">
        <v>1</v>
      </c>
      <c r="H850" s="42">
        <v>14.93</v>
      </c>
      <c r="I850" s="42"/>
      <c r="J850" s="42"/>
      <c r="K850" s="42">
        <f t="shared" si="78"/>
        <v>14.93</v>
      </c>
    </row>
    <row r="851" spans="1:11" x14ac:dyDescent="0.25">
      <c r="A851" s="111"/>
      <c r="B851" s="158"/>
      <c r="C851" s="112"/>
      <c r="D851" s="112"/>
      <c r="E851" s="112"/>
      <c r="F851" s="42">
        <v>2</v>
      </c>
      <c r="G851" s="42">
        <v>1</v>
      </c>
      <c r="H851" s="42">
        <v>2.06</v>
      </c>
      <c r="I851" s="42"/>
      <c r="J851" s="42"/>
      <c r="K851" s="42">
        <f t="shared" si="78"/>
        <v>4.12</v>
      </c>
    </row>
    <row r="852" spans="1:11" x14ac:dyDescent="0.25">
      <c r="A852" s="111"/>
      <c r="B852" s="158"/>
      <c r="C852" s="112"/>
      <c r="D852" s="112"/>
      <c r="E852" s="112"/>
      <c r="F852" s="42">
        <v>1</v>
      </c>
      <c r="G852" s="42">
        <v>1</v>
      </c>
      <c r="H852" s="42">
        <v>3.73</v>
      </c>
      <c r="I852" s="42"/>
      <c r="J852" s="42"/>
      <c r="K852" s="42">
        <f t="shared" si="78"/>
        <v>3.73</v>
      </c>
    </row>
    <row r="853" spans="1:11" x14ac:dyDescent="0.25">
      <c r="A853" s="111"/>
      <c r="B853" s="158"/>
      <c r="C853" s="112"/>
      <c r="D853" s="112"/>
      <c r="E853" s="112"/>
      <c r="F853" s="42">
        <v>1</v>
      </c>
      <c r="G853" s="42">
        <v>1</v>
      </c>
      <c r="H853" s="42">
        <v>5.8</v>
      </c>
      <c r="I853" s="42"/>
      <c r="J853" s="42"/>
      <c r="K853" s="42">
        <f t="shared" si="78"/>
        <v>5.8</v>
      </c>
    </row>
    <row r="854" spans="1:11" x14ac:dyDescent="0.25">
      <c r="A854" s="111"/>
      <c r="B854" s="158"/>
      <c r="C854" s="112"/>
      <c r="D854" s="112"/>
      <c r="E854" s="112"/>
      <c r="F854" s="42">
        <v>1</v>
      </c>
      <c r="G854" s="42">
        <v>1</v>
      </c>
      <c r="H854" s="42">
        <v>8.0500000000000007</v>
      </c>
      <c r="I854" s="42"/>
      <c r="J854" s="42"/>
      <c r="K854" s="42">
        <f t="shared" si="78"/>
        <v>8.0500000000000007</v>
      </c>
    </row>
    <row r="855" spans="1:11" x14ac:dyDescent="0.25">
      <c r="A855" s="111"/>
      <c r="B855" s="158"/>
      <c r="C855" s="112"/>
      <c r="D855" s="112"/>
      <c r="E855" s="112"/>
      <c r="F855" s="42">
        <v>1</v>
      </c>
      <c r="G855" s="42">
        <v>1</v>
      </c>
      <c r="H855" s="42">
        <v>6.02</v>
      </c>
      <c r="I855" s="42"/>
      <c r="J855" s="42"/>
      <c r="K855" s="42">
        <f t="shared" si="78"/>
        <v>6.02</v>
      </c>
    </row>
    <row r="856" spans="1:11" x14ac:dyDescent="0.25">
      <c r="A856" s="111"/>
      <c r="B856" s="158"/>
      <c r="C856" s="112"/>
      <c r="D856" s="112"/>
      <c r="E856" s="112"/>
      <c r="F856" s="42">
        <v>1</v>
      </c>
      <c r="G856" s="42">
        <v>1</v>
      </c>
      <c r="H856" s="42">
        <v>4.4000000000000004</v>
      </c>
      <c r="I856" s="42"/>
      <c r="J856" s="42"/>
      <c r="K856" s="42">
        <f t="shared" si="78"/>
        <v>4.4000000000000004</v>
      </c>
    </row>
    <row r="857" spans="1:11" x14ac:dyDescent="0.25">
      <c r="A857" s="111"/>
      <c r="B857" s="158"/>
      <c r="C857" s="112"/>
      <c r="D857" s="112"/>
      <c r="E857" s="112"/>
      <c r="F857" s="42">
        <v>1</v>
      </c>
      <c r="G857" s="42">
        <v>1</v>
      </c>
      <c r="H857" s="42">
        <v>7.94</v>
      </c>
      <c r="I857" s="42"/>
      <c r="J857" s="42"/>
      <c r="K857" s="42">
        <f t="shared" si="78"/>
        <v>7.94</v>
      </c>
    </row>
    <row r="858" spans="1:11" x14ac:dyDescent="0.25">
      <c r="A858" s="111"/>
      <c r="B858" s="158"/>
      <c r="C858" s="112"/>
      <c r="D858" s="112"/>
      <c r="E858" s="112"/>
      <c r="F858" s="42">
        <v>1</v>
      </c>
      <c r="G858" s="42">
        <v>1</v>
      </c>
      <c r="H858" s="42">
        <v>6.55</v>
      </c>
      <c r="I858" s="42"/>
      <c r="J858" s="42"/>
      <c r="K858" s="42">
        <f t="shared" si="78"/>
        <v>6.55</v>
      </c>
    </row>
    <row r="859" spans="1:11" x14ac:dyDescent="0.25">
      <c r="A859" s="111"/>
      <c r="B859" s="158"/>
      <c r="C859" s="112"/>
      <c r="D859" s="112"/>
      <c r="E859" s="112"/>
      <c r="F859" s="42">
        <v>1</v>
      </c>
      <c r="G859" s="42">
        <v>1</v>
      </c>
      <c r="H859" s="42">
        <v>4.4000000000000004</v>
      </c>
      <c r="I859" s="42"/>
      <c r="J859" s="42"/>
      <c r="K859" s="42">
        <f t="shared" si="78"/>
        <v>4.4000000000000004</v>
      </c>
    </row>
    <row r="860" spans="1:11" x14ac:dyDescent="0.25">
      <c r="A860" s="111"/>
      <c r="B860" s="158"/>
      <c r="C860" s="112"/>
      <c r="D860" s="112"/>
      <c r="E860" s="112"/>
      <c r="F860" s="42">
        <v>1</v>
      </c>
      <c r="G860" s="42">
        <v>1</v>
      </c>
      <c r="H860" s="42">
        <v>8.16</v>
      </c>
      <c r="I860" s="42"/>
      <c r="J860" s="42"/>
      <c r="K860" s="42">
        <f t="shared" si="78"/>
        <v>8.16</v>
      </c>
    </row>
    <row r="861" spans="1:11" x14ac:dyDescent="0.25">
      <c r="A861" s="111"/>
      <c r="B861" s="158"/>
      <c r="C861" s="112"/>
      <c r="D861" s="112"/>
      <c r="E861" s="112"/>
      <c r="F861" s="42">
        <v>1</v>
      </c>
      <c r="G861" s="42">
        <v>1</v>
      </c>
      <c r="H861" s="42">
        <v>4.2699999999999996</v>
      </c>
      <c r="I861" s="42"/>
      <c r="J861" s="42"/>
      <c r="K861" s="42">
        <f t="shared" si="78"/>
        <v>4.2699999999999996</v>
      </c>
    </row>
    <row r="862" spans="1:11" x14ac:dyDescent="0.25">
      <c r="A862" s="111"/>
      <c r="B862" s="158"/>
      <c r="C862" s="112"/>
      <c r="D862" s="112"/>
      <c r="E862" s="112"/>
      <c r="F862" s="42">
        <v>1</v>
      </c>
      <c r="G862" s="42">
        <v>1</v>
      </c>
      <c r="H862" s="42">
        <v>5.95</v>
      </c>
      <c r="I862" s="42"/>
      <c r="J862" s="42"/>
      <c r="K862" s="42">
        <f t="shared" si="78"/>
        <v>5.95</v>
      </c>
    </row>
    <row r="863" spans="1:11" x14ac:dyDescent="0.25">
      <c r="A863" s="111"/>
      <c r="B863" s="158"/>
      <c r="C863" s="112"/>
      <c r="D863" s="112"/>
      <c r="E863" s="112"/>
      <c r="F863" s="42">
        <v>1</v>
      </c>
      <c r="G863" s="42">
        <v>1</v>
      </c>
      <c r="H863" s="42">
        <v>7.57</v>
      </c>
      <c r="I863" s="42"/>
      <c r="J863" s="42"/>
      <c r="K863" s="42">
        <f t="shared" si="78"/>
        <v>7.57</v>
      </c>
    </row>
    <row r="864" spans="1:11" x14ac:dyDescent="0.25">
      <c r="A864" s="111"/>
      <c r="B864" s="158"/>
      <c r="C864" s="112"/>
      <c r="D864" s="112"/>
      <c r="E864" s="112"/>
      <c r="F864" s="42">
        <v>1</v>
      </c>
      <c r="G864" s="42">
        <v>1</v>
      </c>
      <c r="H864" s="42">
        <v>5.98</v>
      </c>
      <c r="I864" s="42"/>
      <c r="J864" s="42"/>
      <c r="K864" s="42">
        <f t="shared" si="78"/>
        <v>5.98</v>
      </c>
    </row>
    <row r="865" spans="1:11" x14ac:dyDescent="0.25">
      <c r="A865" s="111"/>
      <c r="B865" s="158"/>
      <c r="C865" s="112"/>
      <c r="D865" s="112"/>
      <c r="E865" s="112"/>
      <c r="F865" s="42">
        <v>1</v>
      </c>
      <c r="G865" s="42">
        <v>1</v>
      </c>
      <c r="H865" s="42">
        <v>4.2699999999999996</v>
      </c>
      <c r="I865" s="42"/>
      <c r="J865" s="42"/>
      <c r="K865" s="42">
        <f t="shared" si="78"/>
        <v>4.2699999999999996</v>
      </c>
    </row>
    <row r="866" spans="1:11" x14ac:dyDescent="0.25">
      <c r="A866" s="111"/>
      <c r="B866" s="158"/>
      <c r="C866" s="112"/>
      <c r="D866" s="112"/>
      <c r="E866" s="112"/>
      <c r="F866" s="42">
        <v>1</v>
      </c>
      <c r="G866" s="42">
        <v>1</v>
      </c>
      <c r="H866" s="42">
        <v>7.84</v>
      </c>
      <c r="I866" s="42"/>
      <c r="J866" s="42"/>
      <c r="K866" s="42">
        <f t="shared" si="78"/>
        <v>7.84</v>
      </c>
    </row>
    <row r="867" spans="1:11" x14ac:dyDescent="0.25">
      <c r="A867" s="111"/>
      <c r="B867" s="158"/>
      <c r="C867" s="112"/>
      <c r="D867" s="112"/>
      <c r="E867" s="112"/>
      <c r="F867" s="42">
        <v>1</v>
      </c>
      <c r="G867" s="42">
        <v>1</v>
      </c>
      <c r="H867" s="42">
        <v>6.36</v>
      </c>
      <c r="I867" s="42"/>
      <c r="J867" s="42"/>
      <c r="K867" s="42">
        <f t="shared" si="78"/>
        <v>6.36</v>
      </c>
    </row>
    <row r="868" spans="1:11" x14ac:dyDescent="0.25">
      <c r="A868" s="111"/>
      <c r="B868" s="158"/>
      <c r="C868" s="112"/>
      <c r="D868" s="112"/>
      <c r="E868" s="112"/>
      <c r="F868" s="42">
        <v>1</v>
      </c>
      <c r="G868" s="42">
        <v>1</v>
      </c>
      <c r="H868" s="42">
        <v>2.88</v>
      </c>
      <c r="I868" s="42"/>
      <c r="J868" s="42"/>
      <c r="K868" s="42">
        <f t="shared" si="78"/>
        <v>2.88</v>
      </c>
    </row>
    <row r="869" spans="1:11" x14ac:dyDescent="0.25">
      <c r="A869" s="111"/>
      <c r="B869" s="158"/>
      <c r="C869" s="112"/>
      <c r="D869" s="112"/>
      <c r="E869" s="112"/>
      <c r="F869" s="42">
        <v>1</v>
      </c>
      <c r="G869" s="42">
        <v>1</v>
      </c>
      <c r="H869" s="42">
        <v>8.32</v>
      </c>
      <c r="I869" s="42"/>
      <c r="J869" s="42"/>
      <c r="K869" s="42">
        <f t="shared" si="78"/>
        <v>8.32</v>
      </c>
    </row>
    <row r="870" spans="1:11" x14ac:dyDescent="0.25">
      <c r="A870" s="111"/>
      <c r="B870" s="158"/>
      <c r="C870" s="112"/>
      <c r="D870" s="112"/>
      <c r="E870" s="112"/>
      <c r="F870" s="42">
        <v>1</v>
      </c>
      <c r="G870" s="42">
        <v>1</v>
      </c>
      <c r="H870" s="42">
        <v>7.14</v>
      </c>
      <c r="I870" s="42"/>
      <c r="J870" s="42"/>
      <c r="K870" s="42">
        <f t="shared" si="78"/>
        <v>7.14</v>
      </c>
    </row>
    <row r="871" spans="1:11" x14ac:dyDescent="0.25">
      <c r="A871" s="111"/>
      <c r="B871" s="158"/>
      <c r="C871" s="112"/>
      <c r="D871" s="112"/>
      <c r="E871" s="112"/>
      <c r="F871" s="42">
        <v>1</v>
      </c>
      <c r="G871" s="42">
        <v>1</v>
      </c>
      <c r="H871" s="42">
        <v>22.31</v>
      </c>
      <c r="I871" s="42"/>
      <c r="J871" s="42"/>
      <c r="K871" s="42">
        <f t="shared" si="78"/>
        <v>22.31</v>
      </c>
    </row>
    <row r="872" spans="1:11" x14ac:dyDescent="0.25">
      <c r="A872" s="111"/>
      <c r="B872" s="158"/>
      <c r="C872" s="112"/>
      <c r="D872" s="112"/>
      <c r="E872" s="112"/>
      <c r="F872" s="42">
        <v>1</v>
      </c>
      <c r="G872" s="42">
        <v>1</v>
      </c>
      <c r="H872" s="42">
        <v>11.46</v>
      </c>
      <c r="I872" s="42"/>
      <c r="J872" s="42"/>
      <c r="K872" s="42">
        <f t="shared" si="78"/>
        <v>11.46</v>
      </c>
    </row>
    <row r="873" spans="1:11" x14ac:dyDescent="0.25">
      <c r="A873" s="111"/>
      <c r="B873" s="158"/>
      <c r="C873" s="112"/>
      <c r="D873" s="112"/>
      <c r="E873" s="112"/>
      <c r="F873" s="42">
        <v>1</v>
      </c>
      <c r="G873" s="42">
        <v>1</v>
      </c>
      <c r="H873" s="42">
        <v>1.39</v>
      </c>
      <c r="I873" s="42"/>
      <c r="J873" s="42"/>
      <c r="K873" s="42">
        <f t="shared" si="78"/>
        <v>1.39</v>
      </c>
    </row>
    <row r="874" spans="1:11" x14ac:dyDescent="0.25">
      <c r="A874" s="111"/>
      <c r="B874" s="158"/>
      <c r="C874" s="112"/>
      <c r="D874" s="112"/>
      <c r="E874" s="112"/>
      <c r="F874" s="42">
        <v>1</v>
      </c>
      <c r="G874" s="42">
        <v>1</v>
      </c>
      <c r="H874" s="42">
        <v>4.58</v>
      </c>
      <c r="I874" s="42"/>
      <c r="J874" s="42"/>
      <c r="K874" s="42">
        <f t="shared" si="78"/>
        <v>4.58</v>
      </c>
    </row>
    <row r="875" spans="1:11" x14ac:dyDescent="0.25">
      <c r="A875" s="111"/>
      <c r="B875" s="158"/>
      <c r="C875" s="112"/>
      <c r="D875" s="112"/>
      <c r="E875" s="112"/>
      <c r="F875" s="42">
        <v>2</v>
      </c>
      <c r="G875" s="42">
        <v>1</v>
      </c>
      <c r="H875" s="42">
        <v>1.88</v>
      </c>
      <c r="I875" s="42"/>
      <c r="J875" s="42"/>
      <c r="K875" s="42">
        <f t="shared" si="78"/>
        <v>3.76</v>
      </c>
    </row>
    <row r="876" spans="1:11" x14ac:dyDescent="0.25">
      <c r="A876" s="111"/>
      <c r="B876" s="158"/>
      <c r="C876" s="112"/>
      <c r="D876" s="112"/>
      <c r="E876" s="112"/>
      <c r="F876" s="42">
        <v>1</v>
      </c>
      <c r="G876" s="42">
        <v>1</v>
      </c>
      <c r="H876" s="42">
        <v>14.26</v>
      </c>
      <c r="I876" s="42"/>
      <c r="J876" s="42"/>
      <c r="K876" s="42">
        <f t="shared" si="78"/>
        <v>14.26</v>
      </c>
    </row>
    <row r="877" spans="1:11" x14ac:dyDescent="0.25">
      <c r="A877" s="111"/>
      <c r="B877" s="158"/>
      <c r="C877" s="112"/>
      <c r="D877" s="112"/>
      <c r="E877" s="112"/>
      <c r="F877" s="42">
        <v>1</v>
      </c>
      <c r="G877" s="42">
        <v>1</v>
      </c>
      <c r="H877" s="42">
        <v>5.55</v>
      </c>
      <c r="I877" s="42"/>
      <c r="J877" s="42"/>
      <c r="K877" s="42">
        <f t="shared" si="78"/>
        <v>5.55</v>
      </c>
    </row>
    <row r="878" spans="1:11" x14ac:dyDescent="0.25">
      <c r="A878" s="111"/>
      <c r="B878" s="158"/>
      <c r="C878" s="112"/>
      <c r="D878" s="112"/>
      <c r="E878" s="112"/>
      <c r="F878" s="42">
        <v>1</v>
      </c>
      <c r="G878" s="42">
        <v>1</v>
      </c>
      <c r="H878" s="42">
        <v>1.34</v>
      </c>
      <c r="I878" s="42"/>
      <c r="J878" s="42"/>
      <c r="K878" s="42">
        <f t="shared" si="78"/>
        <v>1.34</v>
      </c>
    </row>
    <row r="879" spans="1:11" x14ac:dyDescent="0.25">
      <c r="A879" s="111"/>
      <c r="B879" s="158"/>
      <c r="C879" s="112"/>
      <c r="D879" s="112"/>
      <c r="E879" s="112"/>
      <c r="F879" s="42">
        <v>1</v>
      </c>
      <c r="G879" s="42">
        <v>1</v>
      </c>
      <c r="H879" s="42">
        <v>11.47</v>
      </c>
      <c r="I879" s="42"/>
      <c r="J879" s="42"/>
      <c r="K879" s="42">
        <f t="shared" si="78"/>
        <v>11.47</v>
      </c>
    </row>
    <row r="880" spans="1:11" x14ac:dyDescent="0.25">
      <c r="G880" s="100" t="str">
        <f>+CONCATENATE("Metrado Total :",K815)</f>
        <v>Metrado Total :ml</v>
      </c>
      <c r="H880" s="101"/>
      <c r="I880" s="102"/>
      <c r="J880" s="42"/>
      <c r="K880" s="47">
        <f>+SUM(K817:K879)</f>
        <v>607.03999999999985</v>
      </c>
    </row>
    <row r="882" spans="1:11" x14ac:dyDescent="0.25">
      <c r="A882" s="53" t="s">
        <v>218</v>
      </c>
      <c r="B882" s="113" t="s">
        <v>62</v>
      </c>
      <c r="C882" s="114"/>
      <c r="D882" s="114"/>
      <c r="E882" s="114"/>
      <c r="F882" s="114"/>
      <c r="G882" s="114"/>
      <c r="H882" s="114"/>
      <c r="I882" s="115"/>
      <c r="J882" s="48" t="s">
        <v>22</v>
      </c>
      <c r="K882" s="52" t="s">
        <v>38</v>
      </c>
    </row>
    <row r="883" spans="1:11" x14ac:dyDescent="0.25">
      <c r="A883" s="47" t="s">
        <v>13</v>
      </c>
      <c r="B883" s="109" t="s">
        <v>14</v>
      </c>
      <c r="C883" s="109"/>
      <c r="D883" s="109"/>
      <c r="E883" s="109"/>
      <c r="F883" s="49" t="s">
        <v>20</v>
      </c>
      <c r="G883" s="49" t="s">
        <v>19</v>
      </c>
      <c r="H883" s="49" t="s">
        <v>18</v>
      </c>
      <c r="I883" s="49" t="s">
        <v>17</v>
      </c>
      <c r="J883" s="49" t="s">
        <v>16</v>
      </c>
      <c r="K883" s="49" t="s">
        <v>15</v>
      </c>
    </row>
    <row r="884" spans="1:11" x14ac:dyDescent="0.25">
      <c r="A884" s="111"/>
      <c r="B884" s="117" t="s">
        <v>34</v>
      </c>
      <c r="C884" s="117"/>
      <c r="D884" s="117"/>
      <c r="E884" s="118"/>
      <c r="F884" s="42">
        <v>1</v>
      </c>
      <c r="G884" s="42">
        <v>1</v>
      </c>
      <c r="H884" s="100">
        <v>53.04</v>
      </c>
      <c r="I884" s="102"/>
      <c r="J884" s="42"/>
      <c r="K884" s="42">
        <f t="shared" ref="K884:K898" si="79">+PRODUCT(F884:J884)</f>
        <v>53.04</v>
      </c>
    </row>
    <row r="885" spans="1:11" x14ac:dyDescent="0.25">
      <c r="A885" s="111"/>
      <c r="B885" s="120"/>
      <c r="C885" s="120"/>
      <c r="D885" s="120"/>
      <c r="E885" s="121"/>
      <c r="F885" s="42">
        <v>4</v>
      </c>
      <c r="G885" s="42">
        <v>1</v>
      </c>
      <c r="H885" s="100">
        <f>-1.7+18.26</f>
        <v>16.560000000000002</v>
      </c>
      <c r="I885" s="102"/>
      <c r="J885" s="42"/>
      <c r="K885" s="42">
        <f t="shared" si="79"/>
        <v>66.240000000000009</v>
      </c>
    </row>
    <row r="886" spans="1:11" x14ac:dyDescent="0.25">
      <c r="A886" s="111"/>
      <c r="B886" s="120"/>
      <c r="C886" s="120"/>
      <c r="D886" s="120"/>
      <c r="E886" s="121"/>
      <c r="F886" s="42">
        <v>4</v>
      </c>
      <c r="G886" s="42">
        <v>1</v>
      </c>
      <c r="H886" s="100">
        <f>-1.7+16.74</f>
        <v>15.04</v>
      </c>
      <c r="I886" s="102"/>
      <c r="J886" s="42"/>
      <c r="K886" s="42">
        <f t="shared" si="79"/>
        <v>60.16</v>
      </c>
    </row>
    <row r="887" spans="1:11" x14ac:dyDescent="0.25">
      <c r="A887" s="111"/>
      <c r="B887" s="120"/>
      <c r="C887" s="120"/>
      <c r="D887" s="120"/>
      <c r="E887" s="121"/>
      <c r="F887" s="42">
        <v>2</v>
      </c>
      <c r="G887" s="42">
        <v>1</v>
      </c>
      <c r="H887" s="100">
        <v>28.43</v>
      </c>
      <c r="I887" s="102"/>
      <c r="J887" s="42"/>
      <c r="K887" s="42">
        <f t="shared" si="79"/>
        <v>56.86</v>
      </c>
    </row>
    <row r="888" spans="1:11" x14ac:dyDescent="0.25">
      <c r="A888" s="111"/>
      <c r="B888" s="117" t="s">
        <v>36</v>
      </c>
      <c r="C888" s="117"/>
      <c r="D888" s="117"/>
      <c r="E888" s="118"/>
      <c r="F888" s="42">
        <v>1</v>
      </c>
      <c r="G888" s="42">
        <v>1</v>
      </c>
      <c r="H888" s="42">
        <v>6.64</v>
      </c>
      <c r="I888" s="42">
        <v>1.2</v>
      </c>
      <c r="J888" s="42"/>
      <c r="K888" s="42">
        <f t="shared" si="79"/>
        <v>7.9679999999999991</v>
      </c>
    </row>
    <row r="889" spans="1:11" x14ac:dyDescent="0.25">
      <c r="A889" s="111"/>
      <c r="B889" s="120"/>
      <c r="C889" s="120"/>
      <c r="D889" s="120"/>
      <c r="E889" s="121"/>
      <c r="F889" s="42">
        <v>1</v>
      </c>
      <c r="G889" s="42">
        <v>1</v>
      </c>
      <c r="H889" s="42">
        <v>17.489999999999998</v>
      </c>
      <c r="I889" s="42">
        <v>1.2</v>
      </c>
      <c r="J889" s="42"/>
      <c r="K889" s="42">
        <f t="shared" si="79"/>
        <v>20.987999999999996</v>
      </c>
    </row>
    <row r="890" spans="1:11" x14ac:dyDescent="0.25">
      <c r="A890" s="111"/>
      <c r="B890" s="120"/>
      <c r="C890" s="120"/>
      <c r="D890" s="120"/>
      <c r="E890" s="121"/>
      <c r="F890" s="42">
        <v>1</v>
      </c>
      <c r="G890" s="42">
        <v>1</v>
      </c>
      <c r="H890" s="42">
        <v>7.06</v>
      </c>
      <c r="I890" s="42">
        <v>1.2</v>
      </c>
      <c r="J890" s="42"/>
      <c r="K890" s="42">
        <f t="shared" si="79"/>
        <v>8.4719999999999995</v>
      </c>
    </row>
    <row r="891" spans="1:11" x14ac:dyDescent="0.25">
      <c r="A891" s="111"/>
      <c r="B891" s="120"/>
      <c r="C891" s="120"/>
      <c r="D891" s="120"/>
      <c r="E891" s="121"/>
      <c r="F891" s="42">
        <v>1</v>
      </c>
      <c r="G891" s="42">
        <v>1</v>
      </c>
      <c r="H891" s="42">
        <v>5.65</v>
      </c>
      <c r="I891" s="42">
        <v>1.2</v>
      </c>
      <c r="J891" s="42"/>
      <c r="K891" s="42">
        <f t="shared" si="79"/>
        <v>6.78</v>
      </c>
    </row>
    <row r="892" spans="1:11" x14ac:dyDescent="0.25">
      <c r="A892" s="111"/>
      <c r="B892" s="120"/>
      <c r="C892" s="120"/>
      <c r="D892" s="120"/>
      <c r="E892" s="121"/>
      <c r="F892" s="42">
        <v>1</v>
      </c>
      <c r="G892" s="42">
        <v>1</v>
      </c>
      <c r="H892" s="42">
        <v>14.48</v>
      </c>
      <c r="I892" s="42">
        <v>1.2</v>
      </c>
      <c r="J892" s="42"/>
      <c r="K892" s="42">
        <f t="shared" si="79"/>
        <v>17.376000000000001</v>
      </c>
    </row>
    <row r="893" spans="1:11" x14ac:dyDescent="0.25">
      <c r="A893" s="111"/>
      <c r="B893" s="120"/>
      <c r="C893" s="120"/>
      <c r="D893" s="120"/>
      <c r="E893" s="121"/>
      <c r="F893" s="42">
        <v>1</v>
      </c>
      <c r="G893" s="42">
        <v>1</v>
      </c>
      <c r="H893" s="42">
        <v>5.0599999999999996</v>
      </c>
      <c r="I893" s="42">
        <v>1.2</v>
      </c>
      <c r="J893" s="42"/>
      <c r="K893" s="42">
        <f t="shared" si="79"/>
        <v>6.0719999999999992</v>
      </c>
    </row>
    <row r="894" spans="1:11" x14ac:dyDescent="0.25">
      <c r="A894" s="111"/>
      <c r="B894" s="158" t="s">
        <v>37</v>
      </c>
      <c r="C894" s="112"/>
      <c r="D894" s="112"/>
      <c r="E894" s="112"/>
      <c r="F894" s="42">
        <v>1</v>
      </c>
      <c r="G894" s="42">
        <v>1</v>
      </c>
      <c r="H894" s="100">
        <v>87.92</v>
      </c>
      <c r="I894" s="102"/>
      <c r="J894" s="42"/>
      <c r="K894" s="42">
        <f t="shared" si="79"/>
        <v>87.92</v>
      </c>
    </row>
    <row r="895" spans="1:11" x14ac:dyDescent="0.25">
      <c r="A895" s="111"/>
      <c r="B895" s="158"/>
      <c r="C895" s="112"/>
      <c r="D895" s="112"/>
      <c r="E895" s="112"/>
      <c r="F895" s="42">
        <v>2</v>
      </c>
      <c r="G895" s="42">
        <v>1</v>
      </c>
      <c r="H895" s="100">
        <v>19.38</v>
      </c>
      <c r="I895" s="102"/>
      <c r="J895" s="42"/>
      <c r="K895" s="42">
        <f t="shared" si="79"/>
        <v>38.76</v>
      </c>
    </row>
    <row r="896" spans="1:11" x14ac:dyDescent="0.25">
      <c r="A896" s="111"/>
      <c r="B896" s="158"/>
      <c r="C896" s="112"/>
      <c r="D896" s="112"/>
      <c r="E896" s="112"/>
      <c r="F896" s="42">
        <v>2</v>
      </c>
      <c r="G896" s="42">
        <v>1</v>
      </c>
      <c r="H896" s="100">
        <v>20.100000000000001</v>
      </c>
      <c r="I896" s="102"/>
      <c r="J896" s="42"/>
      <c r="K896" s="42">
        <f t="shared" si="79"/>
        <v>40.200000000000003</v>
      </c>
    </row>
    <row r="897" spans="1:11" x14ac:dyDescent="0.25">
      <c r="A897" s="111"/>
      <c r="B897" s="158"/>
      <c r="C897" s="112"/>
      <c r="D897" s="112"/>
      <c r="E897" s="112"/>
      <c r="F897" s="42">
        <v>2</v>
      </c>
      <c r="G897" s="42">
        <v>1</v>
      </c>
      <c r="H897" s="100">
        <v>18.11</v>
      </c>
      <c r="I897" s="102"/>
      <c r="J897" s="42"/>
      <c r="K897" s="42">
        <f t="shared" si="79"/>
        <v>36.22</v>
      </c>
    </row>
    <row r="898" spans="1:11" x14ac:dyDescent="0.25">
      <c r="A898" s="111"/>
      <c r="B898" s="158"/>
      <c r="C898" s="112"/>
      <c r="D898" s="112"/>
      <c r="E898" s="112"/>
      <c r="F898" s="42">
        <v>1</v>
      </c>
      <c r="G898" s="42">
        <v>1</v>
      </c>
      <c r="H898" s="100">
        <f>-39.59+113.97</f>
        <v>74.38</v>
      </c>
      <c r="I898" s="102"/>
      <c r="J898" s="42"/>
      <c r="K898" s="42">
        <f t="shared" si="79"/>
        <v>74.38</v>
      </c>
    </row>
    <row r="899" spans="1:11" x14ac:dyDescent="0.25">
      <c r="G899" s="100" t="str">
        <f>+CONCATENATE("Metrado Total :",K882)</f>
        <v>Metrado Total :m2</v>
      </c>
      <c r="H899" s="101"/>
      <c r="I899" s="102"/>
      <c r="K899" s="54">
        <f>+SUM(K884:K898)</f>
        <v>581.43599999999992</v>
      </c>
    </row>
    <row r="900" spans="1:11" ht="15.75" thickBot="1" x14ac:dyDescent="0.3"/>
    <row r="901" spans="1:11" ht="15.75" thickBot="1" x14ac:dyDescent="0.3">
      <c r="A901" s="27" t="s">
        <v>280</v>
      </c>
      <c r="B901" s="103" t="s">
        <v>98</v>
      </c>
      <c r="C901" s="104"/>
      <c r="D901" s="104"/>
      <c r="E901" s="104"/>
      <c r="F901" s="104"/>
      <c r="G901" s="104"/>
      <c r="H901" s="104"/>
      <c r="I901" s="104"/>
      <c r="J901" s="104"/>
      <c r="K901" s="105"/>
    </row>
    <row r="902" spans="1:11" x14ac:dyDescent="0.25">
      <c r="A902" s="53" t="s">
        <v>281</v>
      </c>
      <c r="B902" s="106" t="s">
        <v>99</v>
      </c>
      <c r="C902" s="107"/>
      <c r="D902" s="107"/>
      <c r="E902" s="107"/>
      <c r="F902" s="107"/>
      <c r="G902" s="107"/>
      <c r="H902" s="107"/>
      <c r="I902" s="108"/>
      <c r="J902" s="48" t="s">
        <v>22</v>
      </c>
      <c r="K902" s="52" t="s">
        <v>38</v>
      </c>
    </row>
    <row r="903" spans="1:11" x14ac:dyDescent="0.25">
      <c r="A903" s="47" t="s">
        <v>13</v>
      </c>
      <c r="B903" s="109" t="s">
        <v>14</v>
      </c>
      <c r="C903" s="109"/>
      <c r="D903" s="109"/>
      <c r="E903" s="109"/>
      <c r="F903" s="49" t="s">
        <v>20</v>
      </c>
      <c r="G903" s="49" t="s">
        <v>19</v>
      </c>
      <c r="H903" s="49" t="s">
        <v>18</v>
      </c>
      <c r="I903" s="49" t="s">
        <v>17</v>
      </c>
      <c r="J903" s="49" t="s">
        <v>16</v>
      </c>
      <c r="K903" s="49" t="s">
        <v>15</v>
      </c>
    </row>
    <row r="904" spans="1:11" x14ac:dyDescent="0.25">
      <c r="A904" s="111"/>
      <c r="B904" s="117" t="s">
        <v>34</v>
      </c>
      <c r="C904" s="117"/>
      <c r="D904" s="117"/>
      <c r="E904" s="118"/>
      <c r="F904" s="42">
        <v>1</v>
      </c>
      <c r="G904" s="42">
        <v>1</v>
      </c>
      <c r="H904" s="100">
        <v>26.28</v>
      </c>
      <c r="I904" s="102"/>
      <c r="J904" s="42"/>
      <c r="K904" s="42">
        <f t="shared" ref="K904:K917" si="80">+PRODUCT(F904:J904)</f>
        <v>26.28</v>
      </c>
    </row>
    <row r="905" spans="1:11" x14ac:dyDescent="0.25">
      <c r="A905" s="111"/>
      <c r="B905" s="120"/>
      <c r="C905" s="120"/>
      <c r="D905" s="120"/>
      <c r="E905" s="121"/>
      <c r="F905" s="42">
        <v>1</v>
      </c>
      <c r="G905" s="42">
        <v>1</v>
      </c>
      <c r="H905" s="100">
        <v>23.53</v>
      </c>
      <c r="I905" s="102"/>
      <c r="J905" s="42"/>
      <c r="K905" s="42">
        <f t="shared" si="80"/>
        <v>23.53</v>
      </c>
    </row>
    <row r="906" spans="1:11" x14ac:dyDescent="0.25">
      <c r="A906" s="111"/>
      <c r="B906" s="120"/>
      <c r="C906" s="120"/>
      <c r="D906" s="120"/>
      <c r="E906" s="121"/>
      <c r="F906" s="42">
        <v>1</v>
      </c>
      <c r="G906" s="42">
        <v>1</v>
      </c>
      <c r="H906" s="100">
        <v>21.72</v>
      </c>
      <c r="I906" s="102"/>
      <c r="J906" s="42"/>
      <c r="K906" s="42">
        <f t="shared" si="80"/>
        <v>21.72</v>
      </c>
    </row>
    <row r="907" spans="1:11" x14ac:dyDescent="0.25">
      <c r="A907" s="111"/>
      <c r="B907" s="120"/>
      <c r="C907" s="120"/>
      <c r="D907" s="120"/>
      <c r="E907" s="121"/>
      <c r="F907" s="42">
        <v>1</v>
      </c>
      <c r="G907" s="42">
        <v>1</v>
      </c>
      <c r="H907" s="100">
        <v>136.41</v>
      </c>
      <c r="I907" s="102"/>
      <c r="J907" s="42"/>
      <c r="K907" s="42">
        <f t="shared" si="80"/>
        <v>136.41</v>
      </c>
    </row>
    <row r="908" spans="1:11" x14ac:dyDescent="0.25">
      <c r="A908" s="111"/>
      <c r="B908" s="117" t="s">
        <v>35</v>
      </c>
      <c r="C908" s="117"/>
      <c r="D908" s="117"/>
      <c r="E908" s="118"/>
      <c r="F908" s="42">
        <v>1</v>
      </c>
      <c r="G908" s="42">
        <v>1</v>
      </c>
      <c r="H908" s="100">
        <v>35.61</v>
      </c>
      <c r="I908" s="102"/>
      <c r="J908" s="42"/>
      <c r="K908" s="42">
        <f t="shared" si="80"/>
        <v>35.61</v>
      </c>
    </row>
    <row r="909" spans="1:11" x14ac:dyDescent="0.25">
      <c r="A909" s="111"/>
      <c r="B909" s="117" t="s">
        <v>36</v>
      </c>
      <c r="C909" s="117"/>
      <c r="D909" s="117"/>
      <c r="E909" s="118"/>
      <c r="F909" s="42">
        <v>1</v>
      </c>
      <c r="G909" s="42">
        <v>1</v>
      </c>
      <c r="H909" s="100">
        <v>155.62</v>
      </c>
      <c r="I909" s="102"/>
      <c r="J909" s="42"/>
      <c r="K909" s="42">
        <f t="shared" si="80"/>
        <v>155.62</v>
      </c>
    </row>
    <row r="910" spans="1:11" x14ac:dyDescent="0.25">
      <c r="A910" s="111"/>
      <c r="B910" s="120"/>
      <c r="C910" s="120"/>
      <c r="D910" s="120"/>
      <c r="E910" s="121"/>
      <c r="F910" s="42">
        <v>1</v>
      </c>
      <c r="G910" s="42">
        <v>1</v>
      </c>
      <c r="H910" s="100">
        <v>96.19</v>
      </c>
      <c r="I910" s="102"/>
      <c r="J910" s="42"/>
      <c r="K910" s="42">
        <f t="shared" si="80"/>
        <v>96.19</v>
      </c>
    </row>
    <row r="911" spans="1:11" x14ac:dyDescent="0.25">
      <c r="A911" s="111"/>
      <c r="B911" s="120"/>
      <c r="C911" s="120"/>
      <c r="D911" s="120"/>
      <c r="E911" s="121"/>
      <c r="F911" s="42">
        <v>1</v>
      </c>
      <c r="G911" s="42">
        <v>1</v>
      </c>
      <c r="H911" s="100">
        <v>112.16</v>
      </c>
      <c r="I911" s="102"/>
      <c r="J911" s="42"/>
      <c r="K911" s="42">
        <f t="shared" si="80"/>
        <v>112.16</v>
      </c>
    </row>
    <row r="912" spans="1:11" x14ac:dyDescent="0.25">
      <c r="A912" s="111"/>
      <c r="B912" s="158" t="s">
        <v>37</v>
      </c>
      <c r="C912" s="112"/>
      <c r="D912" s="112"/>
      <c r="E912" s="112"/>
      <c r="F912" s="42">
        <v>1</v>
      </c>
      <c r="G912" s="42">
        <v>1</v>
      </c>
      <c r="H912" s="100">
        <v>26.77</v>
      </c>
      <c r="I912" s="102"/>
      <c r="J912" s="42"/>
      <c r="K912" s="42">
        <f t="shared" si="80"/>
        <v>26.77</v>
      </c>
    </row>
    <row r="913" spans="1:11" x14ac:dyDescent="0.25">
      <c r="A913" s="111"/>
      <c r="B913" s="158"/>
      <c r="C913" s="112"/>
      <c r="D913" s="112"/>
      <c r="E913" s="112"/>
      <c r="F913" s="42">
        <v>1</v>
      </c>
      <c r="G913" s="42">
        <v>1</v>
      </c>
      <c r="H913" s="100">
        <v>24.87</v>
      </c>
      <c r="I913" s="102"/>
      <c r="J913" s="42"/>
      <c r="K913" s="42">
        <f t="shared" si="80"/>
        <v>24.87</v>
      </c>
    </row>
    <row r="914" spans="1:11" x14ac:dyDescent="0.25">
      <c r="A914" s="111"/>
      <c r="B914" s="158"/>
      <c r="C914" s="112"/>
      <c r="D914" s="112"/>
      <c r="E914" s="112"/>
      <c r="F914" s="42">
        <v>1</v>
      </c>
      <c r="G914" s="42">
        <v>1</v>
      </c>
      <c r="H914" s="100">
        <f>-93.87+199.77</f>
        <v>105.9</v>
      </c>
      <c r="I914" s="102"/>
      <c r="J914" s="42"/>
      <c r="K914" s="42">
        <f t="shared" si="80"/>
        <v>105.9</v>
      </c>
    </row>
    <row r="915" spans="1:11" x14ac:dyDescent="0.25">
      <c r="A915" s="111"/>
      <c r="B915" s="158"/>
      <c r="C915" s="112"/>
      <c r="D915" s="112"/>
      <c r="E915" s="112"/>
      <c r="F915" s="42">
        <v>1</v>
      </c>
      <c r="G915" s="42">
        <v>1</v>
      </c>
      <c r="H915" s="100">
        <f>175.98-27.85-10.45-3.7-10.45</f>
        <v>123.53000000000002</v>
      </c>
      <c r="I915" s="102"/>
      <c r="J915" s="42"/>
      <c r="K915" s="42">
        <f t="shared" si="80"/>
        <v>123.53000000000002</v>
      </c>
    </row>
    <row r="916" spans="1:11" x14ac:dyDescent="0.25">
      <c r="A916" s="111"/>
      <c r="B916" s="158"/>
      <c r="C916" s="112"/>
      <c r="D916" s="112"/>
      <c r="E916" s="112"/>
      <c r="F916" s="42">
        <v>1</v>
      </c>
      <c r="G916" s="42">
        <v>1</v>
      </c>
      <c r="H916" s="100">
        <v>135.55000000000001</v>
      </c>
      <c r="I916" s="102"/>
      <c r="J916" s="42"/>
      <c r="K916" s="42">
        <f t="shared" si="80"/>
        <v>135.55000000000001</v>
      </c>
    </row>
    <row r="917" spans="1:11" x14ac:dyDescent="0.25">
      <c r="A917" s="111"/>
      <c r="B917" s="158"/>
      <c r="C917" s="112"/>
      <c r="D917" s="112"/>
      <c r="E917" s="112"/>
      <c r="F917" s="42">
        <v>1</v>
      </c>
      <c r="G917" s="42">
        <v>1</v>
      </c>
      <c r="H917" s="100">
        <v>24.98</v>
      </c>
      <c r="I917" s="102"/>
      <c r="J917" s="42"/>
      <c r="K917" s="42">
        <f t="shared" si="80"/>
        <v>24.98</v>
      </c>
    </row>
    <row r="918" spans="1:11" x14ac:dyDescent="0.25">
      <c r="G918" s="100" t="str">
        <f>+CONCATENATE("Metrado Total :",K902)</f>
        <v>Metrado Total :m2</v>
      </c>
      <c r="H918" s="101"/>
      <c r="I918" s="102"/>
      <c r="K918" s="54">
        <v>1049.1199999999999</v>
      </c>
    </row>
    <row r="919" spans="1:11" x14ac:dyDescent="0.25">
      <c r="H919" s="101"/>
      <c r="I919" s="101"/>
    </row>
    <row r="920" spans="1:11" x14ac:dyDescent="0.25">
      <c r="A920" s="53" t="s">
        <v>282</v>
      </c>
      <c r="B920" s="113" t="s">
        <v>145</v>
      </c>
      <c r="C920" s="114"/>
      <c r="D920" s="114"/>
      <c r="E920" s="114"/>
      <c r="F920" s="114"/>
      <c r="G920" s="114"/>
      <c r="H920" s="114"/>
      <c r="I920" s="115"/>
      <c r="J920" s="48" t="s">
        <v>22</v>
      </c>
      <c r="K920" s="52" t="s">
        <v>38</v>
      </c>
    </row>
    <row r="921" spans="1:11" x14ac:dyDescent="0.25">
      <c r="A921" s="47" t="s">
        <v>13</v>
      </c>
      <c r="B921" s="109" t="s">
        <v>14</v>
      </c>
      <c r="C921" s="109"/>
      <c r="D921" s="109"/>
      <c r="E921" s="109"/>
      <c r="F921" s="49" t="s">
        <v>20</v>
      </c>
      <c r="G921" s="49" t="s">
        <v>19</v>
      </c>
      <c r="H921" s="49" t="s">
        <v>18</v>
      </c>
      <c r="I921" s="49" t="s">
        <v>17</v>
      </c>
      <c r="J921" s="49" t="s">
        <v>16</v>
      </c>
      <c r="K921" s="49" t="s">
        <v>15</v>
      </c>
    </row>
    <row r="922" spans="1:11" x14ac:dyDescent="0.25">
      <c r="A922" s="111"/>
      <c r="B922" s="117" t="s">
        <v>34</v>
      </c>
      <c r="C922" s="117"/>
      <c r="D922" s="117"/>
      <c r="E922" s="118"/>
      <c r="F922" s="42">
        <v>1</v>
      </c>
      <c r="G922" s="42">
        <v>1</v>
      </c>
      <c r="H922" s="100">
        <v>26.28</v>
      </c>
      <c r="I922" s="102"/>
      <c r="J922" s="42"/>
      <c r="K922" s="42">
        <f t="shared" ref="K922:K935" si="81">+PRODUCT(F922:J922)</f>
        <v>26.28</v>
      </c>
    </row>
    <row r="923" spans="1:11" x14ac:dyDescent="0.25">
      <c r="A923" s="111"/>
      <c r="B923" s="120"/>
      <c r="C923" s="120"/>
      <c r="D923" s="120"/>
      <c r="E923" s="121"/>
      <c r="F923" s="42">
        <v>1</v>
      </c>
      <c r="G923" s="42">
        <v>1</v>
      </c>
      <c r="H923" s="100">
        <v>23.53</v>
      </c>
      <c r="I923" s="102"/>
      <c r="J923" s="42"/>
      <c r="K923" s="42">
        <f t="shared" si="81"/>
        <v>23.53</v>
      </c>
    </row>
    <row r="924" spans="1:11" x14ac:dyDescent="0.25">
      <c r="A924" s="111"/>
      <c r="B924" s="120"/>
      <c r="C924" s="120"/>
      <c r="D924" s="120"/>
      <c r="E924" s="121"/>
      <c r="F924" s="42">
        <v>1</v>
      </c>
      <c r="G924" s="42">
        <v>1</v>
      </c>
      <c r="H924" s="100">
        <v>21.72</v>
      </c>
      <c r="I924" s="102"/>
      <c r="J924" s="42"/>
      <c r="K924" s="42">
        <f t="shared" si="81"/>
        <v>21.72</v>
      </c>
    </row>
    <row r="925" spans="1:11" x14ac:dyDescent="0.25">
      <c r="A925" s="111"/>
      <c r="B925" s="120"/>
      <c r="C925" s="120"/>
      <c r="D925" s="120"/>
      <c r="E925" s="121"/>
      <c r="F925" s="42">
        <v>1</v>
      </c>
      <c r="G925" s="42">
        <v>1</v>
      </c>
      <c r="H925" s="100">
        <v>136.41</v>
      </c>
      <c r="I925" s="102"/>
      <c r="J925" s="42"/>
      <c r="K925" s="42">
        <f t="shared" si="81"/>
        <v>136.41</v>
      </c>
    </row>
    <row r="926" spans="1:11" x14ac:dyDescent="0.25">
      <c r="A926" s="111"/>
      <c r="B926" s="117" t="s">
        <v>35</v>
      </c>
      <c r="C926" s="117"/>
      <c r="D926" s="117"/>
      <c r="E926" s="118"/>
      <c r="F926" s="42">
        <v>1</v>
      </c>
      <c r="G926" s="42">
        <v>1</v>
      </c>
      <c r="H926" s="100">
        <v>35.61</v>
      </c>
      <c r="I926" s="102"/>
      <c r="J926" s="42"/>
      <c r="K926" s="42">
        <f t="shared" si="81"/>
        <v>35.61</v>
      </c>
    </row>
    <row r="927" spans="1:11" x14ac:dyDescent="0.25">
      <c r="A927" s="111"/>
      <c r="B927" s="117" t="s">
        <v>36</v>
      </c>
      <c r="C927" s="117"/>
      <c r="D927" s="117"/>
      <c r="E927" s="118"/>
      <c r="F927" s="42">
        <v>1</v>
      </c>
      <c r="G927" s="42">
        <v>1</v>
      </c>
      <c r="H927" s="100">
        <v>155.62</v>
      </c>
      <c r="I927" s="102"/>
      <c r="J927" s="42"/>
      <c r="K927" s="42">
        <f t="shared" si="81"/>
        <v>155.62</v>
      </c>
    </row>
    <row r="928" spans="1:11" x14ac:dyDescent="0.25">
      <c r="A928" s="111"/>
      <c r="B928" s="120"/>
      <c r="C928" s="120"/>
      <c r="D928" s="120"/>
      <c r="E928" s="121"/>
      <c r="F928" s="42">
        <v>1</v>
      </c>
      <c r="G928" s="42">
        <v>1</v>
      </c>
      <c r="H928" s="100">
        <v>96.19</v>
      </c>
      <c r="I928" s="102"/>
      <c r="J928" s="42"/>
      <c r="K928" s="42">
        <f t="shared" si="81"/>
        <v>96.19</v>
      </c>
    </row>
    <row r="929" spans="1:11" x14ac:dyDescent="0.25">
      <c r="A929" s="111"/>
      <c r="B929" s="120"/>
      <c r="C929" s="120"/>
      <c r="D929" s="120"/>
      <c r="E929" s="121"/>
      <c r="F929" s="42">
        <v>1</v>
      </c>
      <c r="G929" s="42">
        <v>1</v>
      </c>
      <c r="H929" s="100">
        <v>112.16</v>
      </c>
      <c r="I929" s="102"/>
      <c r="J929" s="42"/>
      <c r="K929" s="42">
        <f t="shared" si="81"/>
        <v>112.16</v>
      </c>
    </row>
    <row r="930" spans="1:11" x14ac:dyDescent="0.25">
      <c r="A930" s="111"/>
      <c r="B930" s="158" t="s">
        <v>37</v>
      </c>
      <c r="C930" s="112"/>
      <c r="D930" s="112"/>
      <c r="E930" s="112"/>
      <c r="F930" s="42">
        <v>1</v>
      </c>
      <c r="G930" s="42">
        <v>1</v>
      </c>
      <c r="H930" s="100">
        <v>26.77</v>
      </c>
      <c r="I930" s="102"/>
      <c r="J930" s="42"/>
      <c r="K930" s="42">
        <f t="shared" si="81"/>
        <v>26.77</v>
      </c>
    </row>
    <row r="931" spans="1:11" x14ac:dyDescent="0.25">
      <c r="A931" s="111"/>
      <c r="B931" s="158"/>
      <c r="C931" s="112"/>
      <c r="D931" s="112"/>
      <c r="E931" s="112"/>
      <c r="F931" s="42">
        <v>1</v>
      </c>
      <c r="G931" s="42">
        <v>1</v>
      </c>
      <c r="H931" s="100">
        <v>24.87</v>
      </c>
      <c r="I931" s="102"/>
      <c r="J931" s="42"/>
      <c r="K931" s="42">
        <f t="shared" si="81"/>
        <v>24.87</v>
      </c>
    </row>
    <row r="932" spans="1:11" x14ac:dyDescent="0.25">
      <c r="A932" s="111"/>
      <c r="B932" s="158"/>
      <c r="C932" s="112"/>
      <c r="D932" s="112"/>
      <c r="E932" s="112"/>
      <c r="F932" s="42">
        <v>1</v>
      </c>
      <c r="G932" s="42">
        <v>1</v>
      </c>
      <c r="H932" s="100">
        <f>-93.87+199.77</f>
        <v>105.9</v>
      </c>
      <c r="I932" s="102"/>
      <c r="J932" s="42"/>
      <c r="K932" s="42">
        <f t="shared" si="81"/>
        <v>105.9</v>
      </c>
    </row>
    <row r="933" spans="1:11" x14ac:dyDescent="0.25">
      <c r="A933" s="111"/>
      <c r="B933" s="158"/>
      <c r="C933" s="112"/>
      <c r="D933" s="112"/>
      <c r="E933" s="112"/>
      <c r="F933" s="42">
        <v>1</v>
      </c>
      <c r="G933" s="42">
        <v>1</v>
      </c>
      <c r="H933" s="100">
        <f>175.98-27.85-10.45-3.7-10.45</f>
        <v>123.53000000000002</v>
      </c>
      <c r="I933" s="102"/>
      <c r="J933" s="42"/>
      <c r="K933" s="42">
        <f t="shared" si="81"/>
        <v>123.53000000000002</v>
      </c>
    </row>
    <row r="934" spans="1:11" x14ac:dyDescent="0.25">
      <c r="A934" s="111"/>
      <c r="B934" s="158"/>
      <c r="C934" s="112"/>
      <c r="D934" s="112"/>
      <c r="E934" s="112"/>
      <c r="F934" s="42">
        <v>1</v>
      </c>
      <c r="G934" s="42">
        <v>1</v>
      </c>
      <c r="H934" s="100">
        <v>135.55000000000001</v>
      </c>
      <c r="I934" s="102"/>
      <c r="J934" s="42"/>
      <c r="K934" s="42">
        <f t="shared" si="81"/>
        <v>135.55000000000001</v>
      </c>
    </row>
    <row r="935" spans="1:11" x14ac:dyDescent="0.25">
      <c r="A935" s="111"/>
      <c r="B935" s="158"/>
      <c r="C935" s="112"/>
      <c r="D935" s="112"/>
      <c r="E935" s="112"/>
      <c r="F935" s="42">
        <v>1</v>
      </c>
      <c r="G935" s="42">
        <v>1</v>
      </c>
      <c r="H935" s="100">
        <v>24.98</v>
      </c>
      <c r="I935" s="102"/>
      <c r="J935" s="42"/>
      <c r="K935" s="42">
        <f t="shared" si="81"/>
        <v>24.98</v>
      </c>
    </row>
    <row r="936" spans="1:11" x14ac:dyDescent="0.25">
      <c r="G936" s="100" t="str">
        <f>+CONCATENATE("Metrado Total :",K920)</f>
        <v>Metrado Total :m2</v>
      </c>
      <c r="H936" s="101"/>
      <c r="I936" s="102"/>
      <c r="K936" s="54">
        <f>+SUM(K922:K935)</f>
        <v>1049.1199999999999</v>
      </c>
    </row>
    <row r="938" spans="1:11" x14ac:dyDescent="0.25">
      <c r="A938" s="53" t="s">
        <v>283</v>
      </c>
      <c r="B938" s="113" t="s">
        <v>100</v>
      </c>
      <c r="C938" s="114"/>
      <c r="D938" s="114"/>
      <c r="E938" s="114"/>
      <c r="F938" s="114"/>
      <c r="G938" s="114"/>
      <c r="H938" s="114"/>
      <c r="I938" s="115"/>
      <c r="J938" s="48" t="s">
        <v>22</v>
      </c>
      <c r="K938" s="52" t="s">
        <v>38</v>
      </c>
    </row>
    <row r="939" spans="1:11" x14ac:dyDescent="0.25">
      <c r="A939" s="47" t="s">
        <v>13</v>
      </c>
      <c r="B939" s="109" t="s">
        <v>14</v>
      </c>
      <c r="C939" s="109"/>
      <c r="D939" s="109"/>
      <c r="E939" s="109"/>
      <c r="F939" s="49" t="s">
        <v>20</v>
      </c>
      <c r="G939" s="49" t="s">
        <v>19</v>
      </c>
      <c r="H939" s="49" t="s">
        <v>18</v>
      </c>
      <c r="I939" s="49" t="s">
        <v>17</v>
      </c>
      <c r="J939" s="49" t="s">
        <v>16</v>
      </c>
      <c r="K939" s="49" t="s">
        <v>15</v>
      </c>
    </row>
    <row r="940" spans="1:11" x14ac:dyDescent="0.25">
      <c r="A940" s="111"/>
      <c r="B940" s="117" t="s">
        <v>34</v>
      </c>
      <c r="C940" s="117"/>
      <c r="D940" s="117"/>
      <c r="E940" s="118"/>
      <c r="F940" s="42">
        <v>1</v>
      </c>
      <c r="G940" s="42">
        <v>1</v>
      </c>
      <c r="H940" s="100">
        <v>26.28</v>
      </c>
      <c r="I940" s="102"/>
      <c r="J940" s="42"/>
      <c r="K940" s="42">
        <f t="shared" ref="K940:K953" si="82">+PRODUCT(F940:J940)</f>
        <v>26.28</v>
      </c>
    </row>
    <row r="941" spans="1:11" x14ac:dyDescent="0.25">
      <c r="A941" s="111"/>
      <c r="B941" s="120"/>
      <c r="C941" s="120"/>
      <c r="D941" s="120"/>
      <c r="E941" s="121"/>
      <c r="F941" s="42">
        <v>1</v>
      </c>
      <c r="G941" s="42">
        <v>1</v>
      </c>
      <c r="H941" s="100">
        <v>23.53</v>
      </c>
      <c r="I941" s="102"/>
      <c r="J941" s="42"/>
      <c r="K941" s="42">
        <f t="shared" si="82"/>
        <v>23.53</v>
      </c>
    </row>
    <row r="942" spans="1:11" x14ac:dyDescent="0.25">
      <c r="A942" s="111"/>
      <c r="B942" s="120"/>
      <c r="C942" s="120"/>
      <c r="D942" s="120"/>
      <c r="E942" s="121"/>
      <c r="F942" s="42">
        <v>1</v>
      </c>
      <c r="G942" s="42">
        <v>1</v>
      </c>
      <c r="H942" s="100">
        <v>21.72</v>
      </c>
      <c r="I942" s="102"/>
      <c r="J942" s="42"/>
      <c r="K942" s="42">
        <f t="shared" si="82"/>
        <v>21.72</v>
      </c>
    </row>
    <row r="943" spans="1:11" x14ac:dyDescent="0.25">
      <c r="A943" s="111"/>
      <c r="B943" s="120"/>
      <c r="C943" s="120"/>
      <c r="D943" s="120"/>
      <c r="E943" s="121"/>
      <c r="F943" s="42">
        <v>1</v>
      </c>
      <c r="G943" s="42">
        <v>1</v>
      </c>
      <c r="H943" s="100">
        <v>136.41</v>
      </c>
      <c r="I943" s="102"/>
      <c r="J943" s="42"/>
      <c r="K943" s="42">
        <f t="shared" si="82"/>
        <v>136.41</v>
      </c>
    </row>
    <row r="944" spans="1:11" x14ac:dyDescent="0.25">
      <c r="A944" s="111"/>
      <c r="B944" s="117" t="s">
        <v>35</v>
      </c>
      <c r="C944" s="117"/>
      <c r="D944" s="117"/>
      <c r="E944" s="118"/>
      <c r="F944" s="42">
        <v>1</v>
      </c>
      <c r="G944" s="42">
        <v>1</v>
      </c>
      <c r="H944" s="100">
        <v>35.61</v>
      </c>
      <c r="I944" s="102"/>
      <c r="J944" s="42"/>
      <c r="K944" s="42">
        <f t="shared" si="82"/>
        <v>35.61</v>
      </c>
    </row>
    <row r="945" spans="1:11" x14ac:dyDescent="0.25">
      <c r="A945" s="111"/>
      <c r="B945" s="117" t="s">
        <v>36</v>
      </c>
      <c r="C945" s="117"/>
      <c r="D945" s="117"/>
      <c r="E945" s="118"/>
      <c r="F945" s="42">
        <v>1</v>
      </c>
      <c r="G945" s="42">
        <v>1</v>
      </c>
      <c r="H945" s="100">
        <v>155.62</v>
      </c>
      <c r="I945" s="102"/>
      <c r="J945" s="42"/>
      <c r="K945" s="42">
        <f t="shared" si="82"/>
        <v>155.62</v>
      </c>
    </row>
    <row r="946" spans="1:11" x14ac:dyDescent="0.25">
      <c r="A946" s="111"/>
      <c r="B946" s="120"/>
      <c r="C946" s="120"/>
      <c r="D946" s="120"/>
      <c r="E946" s="121"/>
      <c r="F946" s="42">
        <v>1</v>
      </c>
      <c r="G946" s="42">
        <v>1</v>
      </c>
      <c r="H946" s="100">
        <v>96.19</v>
      </c>
      <c r="I946" s="102"/>
      <c r="J946" s="42"/>
      <c r="K946" s="42">
        <f t="shared" si="82"/>
        <v>96.19</v>
      </c>
    </row>
    <row r="947" spans="1:11" x14ac:dyDescent="0.25">
      <c r="A947" s="111"/>
      <c r="B947" s="120"/>
      <c r="C947" s="120"/>
      <c r="D947" s="120"/>
      <c r="E947" s="121"/>
      <c r="F947" s="42">
        <v>1</v>
      </c>
      <c r="G947" s="42">
        <v>1</v>
      </c>
      <c r="H947" s="100">
        <v>112.16</v>
      </c>
      <c r="I947" s="102"/>
      <c r="J947" s="42"/>
      <c r="K947" s="42">
        <f t="shared" si="82"/>
        <v>112.16</v>
      </c>
    </row>
    <row r="948" spans="1:11" x14ac:dyDescent="0.25">
      <c r="A948" s="111"/>
      <c r="B948" s="158" t="s">
        <v>37</v>
      </c>
      <c r="C948" s="112"/>
      <c r="D948" s="112"/>
      <c r="E948" s="112"/>
      <c r="F948" s="42">
        <v>1</v>
      </c>
      <c r="G948" s="42">
        <v>1</v>
      </c>
      <c r="H948" s="100">
        <v>26.77</v>
      </c>
      <c r="I948" s="102"/>
      <c r="J948" s="42"/>
      <c r="K948" s="42">
        <f t="shared" si="82"/>
        <v>26.77</v>
      </c>
    </row>
    <row r="949" spans="1:11" x14ac:dyDescent="0.25">
      <c r="A949" s="111"/>
      <c r="B949" s="158"/>
      <c r="C949" s="112"/>
      <c r="D949" s="112"/>
      <c r="E949" s="112"/>
      <c r="F949" s="42">
        <v>1</v>
      </c>
      <c r="G949" s="42">
        <v>1</v>
      </c>
      <c r="H949" s="100">
        <v>24.87</v>
      </c>
      <c r="I949" s="102"/>
      <c r="J949" s="42"/>
      <c r="K949" s="42">
        <f t="shared" si="82"/>
        <v>24.87</v>
      </c>
    </row>
    <row r="950" spans="1:11" x14ac:dyDescent="0.25">
      <c r="A950" s="111"/>
      <c r="B950" s="158"/>
      <c r="C950" s="112"/>
      <c r="D950" s="112"/>
      <c r="E950" s="112"/>
      <c r="F950" s="42">
        <v>1</v>
      </c>
      <c r="G950" s="42">
        <v>1</v>
      </c>
      <c r="H950" s="100">
        <f>-93.87+199.77</f>
        <v>105.9</v>
      </c>
      <c r="I950" s="102"/>
      <c r="J950" s="42"/>
      <c r="K950" s="42">
        <f t="shared" si="82"/>
        <v>105.9</v>
      </c>
    </row>
    <row r="951" spans="1:11" x14ac:dyDescent="0.25">
      <c r="A951" s="111"/>
      <c r="B951" s="158"/>
      <c r="C951" s="112"/>
      <c r="D951" s="112"/>
      <c r="E951" s="112"/>
      <c r="F951" s="42">
        <v>1</v>
      </c>
      <c r="G951" s="42">
        <v>1</v>
      </c>
      <c r="H951" s="100">
        <f>175.98-27.85-10.45-3.7-10.45</f>
        <v>123.53000000000002</v>
      </c>
      <c r="I951" s="102"/>
      <c r="J951" s="42"/>
      <c r="K951" s="42">
        <f t="shared" si="82"/>
        <v>123.53000000000002</v>
      </c>
    </row>
    <row r="952" spans="1:11" x14ac:dyDescent="0.25">
      <c r="A952" s="111"/>
      <c r="B952" s="158"/>
      <c r="C952" s="112"/>
      <c r="D952" s="112"/>
      <c r="E952" s="112"/>
      <c r="F952" s="42">
        <v>1</v>
      </c>
      <c r="G952" s="42">
        <v>1</v>
      </c>
      <c r="H952" s="100">
        <v>135.55000000000001</v>
      </c>
      <c r="I952" s="102"/>
      <c r="J952" s="42"/>
      <c r="K952" s="42">
        <f t="shared" si="82"/>
        <v>135.55000000000001</v>
      </c>
    </row>
    <row r="953" spans="1:11" x14ac:dyDescent="0.25">
      <c r="A953" s="111"/>
      <c r="B953" s="158"/>
      <c r="C953" s="112"/>
      <c r="D953" s="112"/>
      <c r="E953" s="112"/>
      <c r="F953" s="42">
        <v>1</v>
      </c>
      <c r="G953" s="42">
        <v>1</v>
      </c>
      <c r="H953" s="100">
        <v>24.98</v>
      </c>
      <c r="I953" s="102"/>
      <c r="J953" s="42"/>
      <c r="K953" s="42">
        <f t="shared" si="82"/>
        <v>24.98</v>
      </c>
    </row>
    <row r="954" spans="1:11" x14ac:dyDescent="0.25">
      <c r="G954" s="100" t="str">
        <f>+CONCATENATE("Metrado Total :",K938)</f>
        <v>Metrado Total :m2</v>
      </c>
      <c r="H954" s="101"/>
      <c r="I954" s="102"/>
      <c r="K954" s="54">
        <f>+SUM(K940:K953)</f>
        <v>1049.1199999999999</v>
      </c>
    </row>
    <row r="955" spans="1:11" ht="15.75" thickBot="1" x14ac:dyDescent="0.3"/>
    <row r="956" spans="1:11" ht="15.75" thickBot="1" x14ac:dyDescent="0.3">
      <c r="A956" s="27" t="s">
        <v>284</v>
      </c>
      <c r="B956" s="103" t="s">
        <v>101</v>
      </c>
      <c r="C956" s="104"/>
      <c r="D956" s="104"/>
      <c r="E956" s="104"/>
      <c r="F956" s="104"/>
      <c r="G956" s="104"/>
      <c r="H956" s="104"/>
      <c r="I956" s="104"/>
      <c r="J956" s="104"/>
      <c r="K956" s="105"/>
    </row>
    <row r="957" spans="1:11" x14ac:dyDescent="0.25">
      <c r="A957" s="53" t="s">
        <v>285</v>
      </c>
      <c r="B957" s="106" t="s">
        <v>102</v>
      </c>
      <c r="C957" s="107"/>
      <c r="D957" s="107"/>
      <c r="E957" s="107"/>
      <c r="F957" s="107"/>
      <c r="G957" s="107"/>
      <c r="H957" s="107"/>
      <c r="I957" s="108"/>
      <c r="J957" s="48" t="s">
        <v>22</v>
      </c>
      <c r="K957" s="52" t="s">
        <v>43</v>
      </c>
    </row>
    <row r="958" spans="1:11" x14ac:dyDescent="0.25">
      <c r="A958" s="47" t="s">
        <v>13</v>
      </c>
      <c r="B958" s="109" t="s">
        <v>14</v>
      </c>
      <c r="C958" s="109"/>
      <c r="D958" s="109"/>
      <c r="E958" s="109"/>
      <c r="F958" s="49" t="s">
        <v>20</v>
      </c>
      <c r="G958" s="49" t="s">
        <v>19</v>
      </c>
      <c r="H958" s="49" t="s">
        <v>18</v>
      </c>
      <c r="I958" s="49" t="s">
        <v>17</v>
      </c>
      <c r="J958" s="49" t="s">
        <v>16</v>
      </c>
      <c r="K958" s="49" t="s">
        <v>15</v>
      </c>
    </row>
    <row r="959" spans="1:11" x14ac:dyDescent="0.25">
      <c r="A959" s="111"/>
      <c r="B959" s="117" t="s">
        <v>34</v>
      </c>
      <c r="C959" s="117"/>
      <c r="D959" s="117"/>
      <c r="E959" s="118"/>
      <c r="F959" s="42">
        <v>1</v>
      </c>
      <c r="G959" s="42">
        <v>1</v>
      </c>
      <c r="H959" s="42">
        <v>8.19</v>
      </c>
      <c r="I959" s="100">
        <v>0.68700000000000006</v>
      </c>
      <c r="J959" s="102"/>
      <c r="K959" s="42">
        <f t="shared" ref="K959:K979" si="83">+PRODUCT(F959:J959)</f>
        <v>5.6265299999999998</v>
      </c>
    </row>
    <row r="960" spans="1:11" x14ac:dyDescent="0.25">
      <c r="A960" s="111"/>
      <c r="B960" s="120"/>
      <c r="C960" s="120"/>
      <c r="D960" s="120"/>
      <c r="E960" s="121"/>
      <c r="F960" s="42">
        <v>1</v>
      </c>
      <c r="G960" s="42">
        <v>1</v>
      </c>
      <c r="H960" s="42">
        <v>1.22</v>
      </c>
      <c r="I960" s="100">
        <v>0.68700000000000006</v>
      </c>
      <c r="J960" s="102"/>
      <c r="K960" s="42">
        <f t="shared" si="83"/>
        <v>0.83814</v>
      </c>
    </row>
    <row r="961" spans="1:13" x14ac:dyDescent="0.25">
      <c r="A961" s="111"/>
      <c r="B961" s="120"/>
      <c r="C961" s="120"/>
      <c r="D961" s="120"/>
      <c r="E961" s="121"/>
      <c r="F961" s="42">
        <v>1</v>
      </c>
      <c r="G961" s="42">
        <v>1</v>
      </c>
      <c r="H961" s="42">
        <v>12.44</v>
      </c>
      <c r="I961" s="100">
        <v>0.68700000000000006</v>
      </c>
      <c r="J961" s="102"/>
      <c r="K961" s="42">
        <f t="shared" si="83"/>
        <v>8.5462800000000012</v>
      </c>
    </row>
    <row r="962" spans="1:13" x14ac:dyDescent="0.25">
      <c r="A962" s="111"/>
      <c r="B962" s="120"/>
      <c r="C962" s="120"/>
      <c r="D962" s="120"/>
      <c r="E962" s="121"/>
      <c r="F962" s="42">
        <v>1</v>
      </c>
      <c r="G962" s="42">
        <v>1</v>
      </c>
      <c r="H962" s="42">
        <v>17.18</v>
      </c>
      <c r="I962" s="100">
        <v>0.68700000000000006</v>
      </c>
      <c r="J962" s="102"/>
      <c r="K962" s="42">
        <f t="shared" si="83"/>
        <v>11.802660000000001</v>
      </c>
    </row>
    <row r="963" spans="1:13" x14ac:dyDescent="0.25">
      <c r="A963" s="111"/>
      <c r="B963" s="120"/>
      <c r="C963" s="120"/>
      <c r="D963" s="120"/>
      <c r="E963" s="121"/>
      <c r="F963" s="42">
        <v>1</v>
      </c>
      <c r="G963" s="42">
        <v>1</v>
      </c>
      <c r="H963" s="42">
        <v>12.44</v>
      </c>
      <c r="I963" s="100">
        <v>0.68700000000000006</v>
      </c>
      <c r="J963" s="102"/>
      <c r="K963" s="42">
        <f t="shared" si="83"/>
        <v>8.5462800000000012</v>
      </c>
    </row>
    <row r="964" spans="1:13" x14ac:dyDescent="0.25">
      <c r="A964" s="111"/>
      <c r="B964" s="120"/>
      <c r="C964" s="120"/>
      <c r="D964" s="120"/>
      <c r="E964" s="121"/>
      <c r="F964" s="42">
        <v>1</v>
      </c>
      <c r="G964" s="42">
        <v>1</v>
      </c>
      <c r="H964" s="42">
        <v>14.47</v>
      </c>
      <c r="I964" s="100">
        <v>0.68700000000000006</v>
      </c>
      <c r="J964" s="102"/>
      <c r="K964" s="42">
        <f t="shared" si="83"/>
        <v>9.9408900000000013</v>
      </c>
    </row>
    <row r="965" spans="1:13" x14ac:dyDescent="0.25">
      <c r="A965" s="111"/>
      <c r="B965" s="120"/>
      <c r="C965" s="120"/>
      <c r="D965" s="120"/>
      <c r="E965" s="121"/>
      <c r="F965" s="42">
        <v>1</v>
      </c>
      <c r="G965" s="42">
        <v>1</v>
      </c>
      <c r="H965" s="42">
        <v>2.81</v>
      </c>
      <c r="I965" s="100">
        <v>0.68700000000000006</v>
      </c>
      <c r="J965" s="102"/>
      <c r="K965" s="42">
        <f t="shared" si="83"/>
        <v>1.9304700000000001</v>
      </c>
    </row>
    <row r="966" spans="1:13" x14ac:dyDescent="0.25">
      <c r="A966" s="111"/>
      <c r="B966" s="120"/>
      <c r="C966" s="120"/>
      <c r="D966" s="120"/>
      <c r="E966" s="121"/>
      <c r="F966" s="42">
        <v>1</v>
      </c>
      <c r="G966" s="42">
        <v>1</v>
      </c>
      <c r="H966" s="42">
        <v>3.21</v>
      </c>
      <c r="I966" s="100">
        <v>0.68700000000000006</v>
      </c>
      <c r="J966" s="102"/>
      <c r="K966" s="42">
        <f t="shared" si="83"/>
        <v>2.2052700000000001</v>
      </c>
    </row>
    <row r="967" spans="1:13" x14ac:dyDescent="0.25">
      <c r="A967" s="111"/>
      <c r="B967" s="120"/>
      <c r="C967" s="120"/>
      <c r="D967" s="120"/>
      <c r="E967" s="121"/>
      <c r="F967" s="42">
        <v>1</v>
      </c>
      <c r="G967" s="42">
        <v>1</v>
      </c>
      <c r="H967" s="42">
        <v>2.67</v>
      </c>
      <c r="I967" s="100">
        <v>0.68700000000000006</v>
      </c>
      <c r="J967" s="102"/>
      <c r="K967" s="42">
        <f t="shared" si="83"/>
        <v>1.8342900000000002</v>
      </c>
    </row>
    <row r="968" spans="1:13" x14ac:dyDescent="0.25">
      <c r="A968" s="111"/>
      <c r="B968" s="120"/>
      <c r="C968" s="120"/>
      <c r="D968" s="120"/>
      <c r="E968" s="121"/>
      <c r="F968" s="42">
        <v>1</v>
      </c>
      <c r="G968" s="42">
        <v>1</v>
      </c>
      <c r="H968" s="42">
        <v>2.44</v>
      </c>
      <c r="I968" s="100">
        <v>0.68700000000000006</v>
      </c>
      <c r="J968" s="102"/>
      <c r="K968" s="42">
        <f t="shared" si="83"/>
        <v>1.67628</v>
      </c>
    </row>
    <row r="969" spans="1:13" x14ac:dyDescent="0.25">
      <c r="A969" s="111"/>
      <c r="B969" s="120"/>
      <c r="C969" s="120"/>
      <c r="D969" s="120"/>
      <c r="E969" s="121"/>
      <c r="F969" s="42">
        <v>1</v>
      </c>
      <c r="G969" s="42">
        <v>1</v>
      </c>
      <c r="H969" s="42">
        <v>11.96</v>
      </c>
      <c r="I969" s="100">
        <v>0.68700000000000006</v>
      </c>
      <c r="J969" s="102"/>
      <c r="K969" s="42">
        <f t="shared" si="83"/>
        <v>8.2165200000000009</v>
      </c>
    </row>
    <row r="970" spans="1:13" x14ac:dyDescent="0.25">
      <c r="A970" s="111"/>
      <c r="B970" s="120"/>
      <c r="C970" s="120"/>
      <c r="D970" s="120"/>
      <c r="E970" s="121"/>
      <c r="F970" s="42">
        <v>1</v>
      </c>
      <c r="G970" s="42">
        <v>1</v>
      </c>
      <c r="H970" s="42">
        <v>17.96</v>
      </c>
      <c r="I970" s="100">
        <v>0.68700000000000006</v>
      </c>
      <c r="J970" s="102"/>
      <c r="K970" s="42">
        <f t="shared" si="83"/>
        <v>12.338520000000001</v>
      </c>
    </row>
    <row r="971" spans="1:13" x14ac:dyDescent="0.25">
      <c r="A971" s="111"/>
      <c r="B971" s="120"/>
      <c r="C971" s="120"/>
      <c r="D971" s="120"/>
      <c r="E971" s="121"/>
      <c r="F971" s="42">
        <v>1</v>
      </c>
      <c r="G971" s="42">
        <v>1</v>
      </c>
      <c r="H971" s="42">
        <v>11.96</v>
      </c>
      <c r="I971" s="100">
        <v>0.68700000000000006</v>
      </c>
      <c r="J971" s="102"/>
      <c r="K971" s="42">
        <f t="shared" si="83"/>
        <v>8.2165200000000009</v>
      </c>
    </row>
    <row r="972" spans="1:13" x14ac:dyDescent="0.25">
      <c r="A972" s="111"/>
      <c r="B972" s="120"/>
      <c r="C972" s="120"/>
      <c r="D972" s="120"/>
      <c r="E972" s="121"/>
      <c r="F972" s="42">
        <v>1</v>
      </c>
      <c r="G972" s="42">
        <v>1</v>
      </c>
      <c r="H972" s="42">
        <v>15.09</v>
      </c>
      <c r="I972" s="100">
        <v>0.68700000000000006</v>
      </c>
      <c r="J972" s="102"/>
      <c r="K972" s="42">
        <f t="shared" si="83"/>
        <v>10.36683</v>
      </c>
      <c r="M972" s="68">
        <f>SUM(H959:H972)</f>
        <v>134.04000000000002</v>
      </c>
    </row>
    <row r="973" spans="1:13" x14ac:dyDescent="0.25">
      <c r="A973" s="111"/>
      <c r="B973" s="158" t="s">
        <v>37</v>
      </c>
      <c r="C973" s="112"/>
      <c r="D973" s="112"/>
      <c r="E973" s="112"/>
      <c r="F973" s="42">
        <v>1</v>
      </c>
      <c r="G973" s="42">
        <v>1</v>
      </c>
      <c r="H973" s="42">
        <v>18.329999999999998</v>
      </c>
      <c r="I973" s="100">
        <v>0.68700000000000006</v>
      </c>
      <c r="J973" s="102"/>
      <c r="K973" s="42">
        <f t="shared" si="83"/>
        <v>12.59271</v>
      </c>
    </row>
    <row r="974" spans="1:13" x14ac:dyDescent="0.25">
      <c r="A974" s="111"/>
      <c r="B974" s="158"/>
      <c r="C974" s="112"/>
      <c r="D974" s="112"/>
      <c r="E974" s="112"/>
      <c r="F974" s="42">
        <v>1</v>
      </c>
      <c r="G974" s="42">
        <v>1</v>
      </c>
      <c r="H974" s="42">
        <v>18.329999999999998</v>
      </c>
      <c r="I974" s="100">
        <v>0.68700000000000006</v>
      </c>
      <c r="J974" s="102"/>
      <c r="K974" s="42">
        <f t="shared" si="83"/>
        <v>12.59271</v>
      </c>
    </row>
    <row r="975" spans="1:13" x14ac:dyDescent="0.25">
      <c r="A975" s="111"/>
      <c r="B975" s="158"/>
      <c r="C975" s="112"/>
      <c r="D975" s="112"/>
      <c r="E975" s="112"/>
      <c r="F975" s="42">
        <v>1</v>
      </c>
      <c r="G975" s="42">
        <v>1</v>
      </c>
      <c r="H975" s="42">
        <v>17.760000000000002</v>
      </c>
      <c r="I975" s="100">
        <v>0.68700000000000006</v>
      </c>
      <c r="J975" s="102"/>
      <c r="K975" s="42">
        <f t="shared" si="83"/>
        <v>12.201120000000001</v>
      </c>
    </row>
    <row r="976" spans="1:13" x14ac:dyDescent="0.25">
      <c r="A976" s="111"/>
      <c r="B976" s="158"/>
      <c r="C976" s="112"/>
      <c r="D976" s="112"/>
      <c r="E976" s="112"/>
      <c r="F976" s="42">
        <v>1</v>
      </c>
      <c r="G976" s="42">
        <v>1</v>
      </c>
      <c r="H976" s="42">
        <v>10.52</v>
      </c>
      <c r="I976" s="100">
        <v>0.68700000000000006</v>
      </c>
      <c r="J976" s="102"/>
      <c r="K976" s="42">
        <f t="shared" si="83"/>
        <v>7.2272400000000001</v>
      </c>
    </row>
    <row r="977" spans="1:11" x14ac:dyDescent="0.25">
      <c r="A977" s="111"/>
      <c r="B977" s="158"/>
      <c r="C977" s="112"/>
      <c r="D977" s="112"/>
      <c r="E977" s="112"/>
      <c r="F977" s="42">
        <v>1</v>
      </c>
      <c r="G977" s="42">
        <v>1</v>
      </c>
      <c r="H977" s="42">
        <v>10.52</v>
      </c>
      <c r="I977" s="100">
        <v>0.68700000000000006</v>
      </c>
      <c r="J977" s="102"/>
      <c r="K977" s="42">
        <f t="shared" si="83"/>
        <v>7.2272400000000001</v>
      </c>
    </row>
    <row r="978" spans="1:11" x14ac:dyDescent="0.25">
      <c r="A978" s="111"/>
      <c r="B978" s="158"/>
      <c r="C978" s="112"/>
      <c r="D978" s="112"/>
      <c r="E978" s="112"/>
      <c r="F978" s="42">
        <v>1</v>
      </c>
      <c r="G978" s="42">
        <v>1</v>
      </c>
      <c r="H978" s="42">
        <v>24.91</v>
      </c>
      <c r="I978" s="100">
        <v>0.68700000000000006</v>
      </c>
      <c r="J978" s="102"/>
      <c r="K978" s="42">
        <f t="shared" si="83"/>
        <v>17.11317</v>
      </c>
    </row>
    <row r="979" spans="1:11" x14ac:dyDescent="0.25">
      <c r="A979" s="111"/>
      <c r="B979" s="158"/>
      <c r="C979" s="112"/>
      <c r="D979" s="112"/>
      <c r="E979" s="112"/>
      <c r="F979" s="42">
        <v>1</v>
      </c>
      <c r="G979" s="42">
        <v>1</v>
      </c>
      <c r="H979" s="42">
        <v>14.61</v>
      </c>
      <c r="I979" s="100">
        <v>0.68700000000000006</v>
      </c>
      <c r="J979" s="102"/>
      <c r="K979" s="42">
        <f t="shared" si="83"/>
        <v>10.03707</v>
      </c>
    </row>
    <row r="980" spans="1:11" x14ac:dyDescent="0.25">
      <c r="G980" s="100" t="str">
        <f>+CONCATENATE("Metrado Total :",K957)</f>
        <v>Metrado Total :m3</v>
      </c>
      <c r="H980" s="101"/>
      <c r="I980" s="102"/>
      <c r="K980" s="54">
        <f>+SUM(K959:K979)</f>
        <v>171.07674</v>
      </c>
    </row>
    <row r="982" spans="1:11" x14ac:dyDescent="0.25">
      <c r="A982" s="53" t="s">
        <v>286</v>
      </c>
      <c r="B982" s="113" t="s">
        <v>146</v>
      </c>
      <c r="C982" s="114"/>
      <c r="D982" s="114"/>
      <c r="E982" s="114"/>
      <c r="F982" s="114"/>
      <c r="G982" s="114"/>
      <c r="H982" s="114"/>
      <c r="I982" s="115"/>
      <c r="J982" s="48" t="s">
        <v>22</v>
      </c>
      <c r="K982" s="52" t="s">
        <v>38</v>
      </c>
    </row>
    <row r="983" spans="1:11" x14ac:dyDescent="0.25">
      <c r="A983" s="47" t="s">
        <v>13</v>
      </c>
      <c r="B983" s="109" t="s">
        <v>14</v>
      </c>
      <c r="C983" s="109"/>
      <c r="D983" s="109"/>
      <c r="E983" s="109"/>
      <c r="F983" s="49" t="s">
        <v>20</v>
      </c>
      <c r="G983" s="49" t="s">
        <v>19</v>
      </c>
      <c r="H983" s="49" t="s">
        <v>18</v>
      </c>
      <c r="I983" s="49" t="s">
        <v>17</v>
      </c>
      <c r="J983" s="49" t="s">
        <v>16</v>
      </c>
      <c r="K983" s="49" t="s">
        <v>15</v>
      </c>
    </row>
    <row r="984" spans="1:11" x14ac:dyDescent="0.25">
      <c r="A984" s="111"/>
      <c r="B984" s="117" t="s">
        <v>34</v>
      </c>
      <c r="C984" s="117"/>
      <c r="D984" s="117"/>
      <c r="E984" s="118"/>
      <c r="F984" s="42">
        <v>1</v>
      </c>
      <c r="G984" s="42">
        <v>1</v>
      </c>
      <c r="H984" s="42">
        <v>8.19</v>
      </c>
      <c r="I984" s="42"/>
      <c r="J984" s="42">
        <v>0.12</v>
      </c>
      <c r="K984" s="42">
        <f t="shared" ref="K984:K1004" si="84">+PRODUCT(F984:J984)</f>
        <v>0.9827999999999999</v>
      </c>
    </row>
    <row r="985" spans="1:11" x14ac:dyDescent="0.25">
      <c r="A985" s="111"/>
      <c r="B985" s="120"/>
      <c r="C985" s="120"/>
      <c r="D985" s="120"/>
      <c r="E985" s="121"/>
      <c r="F985" s="42">
        <v>1</v>
      </c>
      <c r="G985" s="42">
        <v>1</v>
      </c>
      <c r="H985" s="42">
        <v>1.22</v>
      </c>
      <c r="I985" s="42"/>
      <c r="J985" s="42">
        <v>0.12</v>
      </c>
      <c r="K985" s="42">
        <f t="shared" si="84"/>
        <v>0.1464</v>
      </c>
    </row>
    <row r="986" spans="1:11" x14ac:dyDescent="0.25">
      <c r="A986" s="111"/>
      <c r="B986" s="120"/>
      <c r="C986" s="120"/>
      <c r="D986" s="120"/>
      <c r="E986" s="121"/>
      <c r="F986" s="42">
        <v>1</v>
      </c>
      <c r="G986" s="42">
        <v>1</v>
      </c>
      <c r="H986" s="42">
        <v>12.44</v>
      </c>
      <c r="I986" s="42"/>
      <c r="J986" s="42">
        <v>0.12</v>
      </c>
      <c r="K986" s="42">
        <f t="shared" si="84"/>
        <v>1.4927999999999999</v>
      </c>
    </row>
    <row r="987" spans="1:11" x14ac:dyDescent="0.25">
      <c r="A987" s="111"/>
      <c r="B987" s="120"/>
      <c r="C987" s="120"/>
      <c r="D987" s="120"/>
      <c r="E987" s="121"/>
      <c r="F987" s="42">
        <v>1</v>
      </c>
      <c r="G987" s="42">
        <v>1</v>
      </c>
      <c r="H987" s="42">
        <v>17.18</v>
      </c>
      <c r="I987" s="42"/>
      <c r="J987" s="42">
        <v>0.12</v>
      </c>
      <c r="K987" s="42">
        <f t="shared" si="84"/>
        <v>2.0615999999999999</v>
      </c>
    </row>
    <row r="988" spans="1:11" x14ac:dyDescent="0.25">
      <c r="A988" s="111"/>
      <c r="B988" s="120"/>
      <c r="C988" s="120"/>
      <c r="D988" s="120"/>
      <c r="E988" s="121"/>
      <c r="F988" s="42">
        <v>1</v>
      </c>
      <c r="G988" s="42">
        <v>1</v>
      </c>
      <c r="H988" s="42">
        <v>12.44</v>
      </c>
      <c r="I988" s="42"/>
      <c r="J988" s="42">
        <v>0.12</v>
      </c>
      <c r="K988" s="42">
        <f t="shared" si="84"/>
        <v>1.4927999999999999</v>
      </c>
    </row>
    <row r="989" spans="1:11" x14ac:dyDescent="0.25">
      <c r="A989" s="111"/>
      <c r="B989" s="120"/>
      <c r="C989" s="120"/>
      <c r="D989" s="120"/>
      <c r="E989" s="121"/>
      <c r="F989" s="42">
        <v>1</v>
      </c>
      <c r="G989" s="42">
        <v>1</v>
      </c>
      <c r="H989" s="42">
        <v>14.47</v>
      </c>
      <c r="I989" s="42"/>
      <c r="J989" s="42">
        <v>0.12</v>
      </c>
      <c r="K989" s="42">
        <f t="shared" si="84"/>
        <v>1.7363999999999999</v>
      </c>
    </row>
    <row r="990" spans="1:11" x14ac:dyDescent="0.25">
      <c r="A990" s="111"/>
      <c r="B990" s="120"/>
      <c r="C990" s="120"/>
      <c r="D990" s="120"/>
      <c r="E990" s="121"/>
      <c r="F990" s="42">
        <v>1</v>
      </c>
      <c r="G990" s="42">
        <v>1</v>
      </c>
      <c r="H990" s="42">
        <v>2.81</v>
      </c>
      <c r="I990" s="42"/>
      <c r="J990" s="42">
        <v>0.12</v>
      </c>
      <c r="K990" s="42">
        <f t="shared" si="84"/>
        <v>0.3372</v>
      </c>
    </row>
    <row r="991" spans="1:11" x14ac:dyDescent="0.25">
      <c r="A991" s="111"/>
      <c r="B991" s="120"/>
      <c r="C991" s="120"/>
      <c r="D991" s="120"/>
      <c r="E991" s="121"/>
      <c r="F991" s="42">
        <v>1</v>
      </c>
      <c r="G991" s="42">
        <v>1</v>
      </c>
      <c r="H991" s="42">
        <v>3.21</v>
      </c>
      <c r="I991" s="42"/>
      <c r="J991" s="42">
        <v>0.12</v>
      </c>
      <c r="K991" s="42">
        <f t="shared" si="84"/>
        <v>0.38519999999999999</v>
      </c>
    </row>
    <row r="992" spans="1:11" x14ac:dyDescent="0.25">
      <c r="A992" s="111"/>
      <c r="B992" s="120"/>
      <c r="C992" s="120"/>
      <c r="D992" s="120"/>
      <c r="E992" s="121"/>
      <c r="F992" s="42">
        <v>1</v>
      </c>
      <c r="G992" s="42">
        <v>1</v>
      </c>
      <c r="H992" s="42">
        <v>2.67</v>
      </c>
      <c r="I992" s="42"/>
      <c r="J992" s="42">
        <v>0.12</v>
      </c>
      <c r="K992" s="42">
        <f t="shared" si="84"/>
        <v>0.32039999999999996</v>
      </c>
    </row>
    <row r="993" spans="1:11" x14ac:dyDescent="0.25">
      <c r="A993" s="111"/>
      <c r="B993" s="120"/>
      <c r="C993" s="120"/>
      <c r="D993" s="120"/>
      <c r="E993" s="121"/>
      <c r="F993" s="42">
        <v>1</v>
      </c>
      <c r="G993" s="42">
        <v>1</v>
      </c>
      <c r="H993" s="42">
        <v>2.44</v>
      </c>
      <c r="I993" s="42"/>
      <c r="J993" s="42">
        <v>0.12</v>
      </c>
      <c r="K993" s="42">
        <f t="shared" si="84"/>
        <v>0.2928</v>
      </c>
    </row>
    <row r="994" spans="1:11" x14ac:dyDescent="0.25">
      <c r="A994" s="111"/>
      <c r="B994" s="120"/>
      <c r="C994" s="120"/>
      <c r="D994" s="120"/>
      <c r="E994" s="121"/>
      <c r="F994" s="42">
        <v>1</v>
      </c>
      <c r="G994" s="42">
        <v>1</v>
      </c>
      <c r="H994" s="42">
        <v>11.96</v>
      </c>
      <c r="I994" s="42"/>
      <c r="J994" s="42">
        <v>0.12</v>
      </c>
      <c r="K994" s="42">
        <f t="shared" si="84"/>
        <v>1.4352</v>
      </c>
    </row>
    <row r="995" spans="1:11" x14ac:dyDescent="0.25">
      <c r="A995" s="111"/>
      <c r="B995" s="120"/>
      <c r="C995" s="120"/>
      <c r="D995" s="120"/>
      <c r="E995" s="121"/>
      <c r="F995" s="42">
        <v>1</v>
      </c>
      <c r="G995" s="42">
        <v>1</v>
      </c>
      <c r="H995" s="42">
        <v>17.96</v>
      </c>
      <c r="I995" s="42"/>
      <c r="J995" s="42">
        <v>0.12</v>
      </c>
      <c r="K995" s="42">
        <f t="shared" si="84"/>
        <v>2.1552000000000002</v>
      </c>
    </row>
    <row r="996" spans="1:11" x14ac:dyDescent="0.25">
      <c r="A996" s="111"/>
      <c r="B996" s="120"/>
      <c r="C996" s="120"/>
      <c r="D996" s="120"/>
      <c r="E996" s="121"/>
      <c r="F996" s="42">
        <v>1</v>
      </c>
      <c r="G996" s="42">
        <v>1</v>
      </c>
      <c r="H996" s="42">
        <v>11.96</v>
      </c>
      <c r="I996" s="42"/>
      <c r="J996" s="42">
        <v>0.12</v>
      </c>
      <c r="K996" s="42">
        <f t="shared" si="84"/>
        <v>1.4352</v>
      </c>
    </row>
    <row r="997" spans="1:11" x14ac:dyDescent="0.25">
      <c r="A997" s="111"/>
      <c r="B997" s="120"/>
      <c r="C997" s="120"/>
      <c r="D997" s="120"/>
      <c r="E997" s="121"/>
      <c r="F997" s="42">
        <v>1</v>
      </c>
      <c r="G997" s="42">
        <v>1</v>
      </c>
      <c r="H997" s="42">
        <v>15.09</v>
      </c>
      <c r="I997" s="42"/>
      <c r="J997" s="42">
        <v>0.12</v>
      </c>
      <c r="K997" s="42">
        <f t="shared" si="84"/>
        <v>1.8108</v>
      </c>
    </row>
    <row r="998" spans="1:11" x14ac:dyDescent="0.25">
      <c r="A998" s="111"/>
      <c r="B998" s="158" t="s">
        <v>37</v>
      </c>
      <c r="C998" s="112"/>
      <c r="D998" s="112"/>
      <c r="E998" s="112"/>
      <c r="F998" s="42">
        <v>1</v>
      </c>
      <c r="G998" s="42">
        <v>1</v>
      </c>
      <c r="H998" s="42">
        <v>18.329999999999998</v>
      </c>
      <c r="I998" s="42"/>
      <c r="J998" s="42">
        <v>0.12</v>
      </c>
      <c r="K998" s="42">
        <f t="shared" si="84"/>
        <v>2.1995999999999998</v>
      </c>
    </row>
    <row r="999" spans="1:11" x14ac:dyDescent="0.25">
      <c r="A999" s="111"/>
      <c r="B999" s="158"/>
      <c r="C999" s="112"/>
      <c r="D999" s="112"/>
      <c r="E999" s="112"/>
      <c r="F999" s="42">
        <v>1</v>
      </c>
      <c r="G999" s="42">
        <v>1</v>
      </c>
      <c r="H999" s="42">
        <v>18.329999999999998</v>
      </c>
      <c r="I999" s="42"/>
      <c r="J999" s="42">
        <v>0.12</v>
      </c>
      <c r="K999" s="42">
        <f t="shared" si="84"/>
        <v>2.1995999999999998</v>
      </c>
    </row>
    <row r="1000" spans="1:11" x14ac:dyDescent="0.25">
      <c r="A1000" s="111"/>
      <c r="B1000" s="158"/>
      <c r="C1000" s="112"/>
      <c r="D1000" s="112"/>
      <c r="E1000" s="112"/>
      <c r="F1000" s="42">
        <v>1</v>
      </c>
      <c r="G1000" s="42">
        <v>1</v>
      </c>
      <c r="H1000" s="42">
        <v>17.760000000000002</v>
      </c>
      <c r="I1000" s="42"/>
      <c r="J1000" s="42">
        <v>0.12</v>
      </c>
      <c r="K1000" s="42">
        <f t="shared" si="84"/>
        <v>2.1312000000000002</v>
      </c>
    </row>
    <row r="1001" spans="1:11" x14ac:dyDescent="0.25">
      <c r="A1001" s="111"/>
      <c r="B1001" s="158"/>
      <c r="C1001" s="112"/>
      <c r="D1001" s="112"/>
      <c r="E1001" s="112"/>
      <c r="F1001" s="42">
        <v>1</v>
      </c>
      <c r="G1001" s="42">
        <v>1</v>
      </c>
      <c r="H1001" s="42">
        <v>10.52</v>
      </c>
      <c r="I1001" s="42"/>
      <c r="J1001" s="42">
        <v>0.12</v>
      </c>
      <c r="K1001" s="42">
        <f t="shared" si="84"/>
        <v>1.2624</v>
      </c>
    </row>
    <row r="1002" spans="1:11" x14ac:dyDescent="0.25">
      <c r="A1002" s="111"/>
      <c r="B1002" s="158"/>
      <c r="C1002" s="112"/>
      <c r="D1002" s="112"/>
      <c r="E1002" s="112"/>
      <c r="F1002" s="42">
        <v>1</v>
      </c>
      <c r="G1002" s="42">
        <v>1</v>
      </c>
      <c r="H1002" s="42">
        <v>10.52</v>
      </c>
      <c r="I1002" s="42"/>
      <c r="J1002" s="42">
        <v>0.12</v>
      </c>
      <c r="K1002" s="42">
        <f t="shared" si="84"/>
        <v>1.2624</v>
      </c>
    </row>
    <row r="1003" spans="1:11" x14ac:dyDescent="0.25">
      <c r="A1003" s="111"/>
      <c r="B1003" s="158"/>
      <c r="C1003" s="112"/>
      <c r="D1003" s="112"/>
      <c r="E1003" s="112"/>
      <c r="F1003" s="42">
        <v>1</v>
      </c>
      <c r="G1003" s="42">
        <v>1</v>
      </c>
      <c r="H1003" s="42">
        <v>24.91</v>
      </c>
      <c r="I1003" s="42"/>
      <c r="J1003" s="42">
        <v>0.12</v>
      </c>
      <c r="K1003" s="42">
        <f t="shared" si="84"/>
        <v>2.9891999999999999</v>
      </c>
    </row>
    <row r="1004" spans="1:11" x14ac:dyDescent="0.25">
      <c r="A1004" s="111"/>
      <c r="B1004" s="158"/>
      <c r="C1004" s="112"/>
      <c r="D1004" s="112"/>
      <c r="E1004" s="112"/>
      <c r="F1004" s="42">
        <v>1</v>
      </c>
      <c r="G1004" s="42">
        <v>1</v>
      </c>
      <c r="H1004" s="42">
        <v>14.61</v>
      </c>
      <c r="I1004" s="42"/>
      <c r="J1004" s="42">
        <v>0.12</v>
      </c>
      <c r="K1004" s="42">
        <f t="shared" si="84"/>
        <v>1.7531999999999999</v>
      </c>
    </row>
    <row r="1005" spans="1:11" x14ac:dyDescent="0.25">
      <c r="G1005" s="100" t="str">
        <f>+CONCATENATE("Metrado Total :",K982)</f>
        <v>Metrado Total :m2</v>
      </c>
      <c r="H1005" s="101"/>
      <c r="I1005" s="102"/>
      <c r="K1005" s="54">
        <f>+SUM(K984:K1004)</f>
        <v>29.882399999999997</v>
      </c>
    </row>
    <row r="1007" spans="1:11" x14ac:dyDescent="0.25">
      <c r="A1007" s="53" t="s">
        <v>287</v>
      </c>
      <c r="B1007" s="113" t="s">
        <v>82</v>
      </c>
      <c r="C1007" s="114"/>
      <c r="D1007" s="114"/>
      <c r="E1007" s="114"/>
      <c r="F1007" s="114"/>
      <c r="G1007" s="114"/>
      <c r="H1007" s="114"/>
      <c r="I1007" s="115"/>
      <c r="J1007" s="48" t="s">
        <v>22</v>
      </c>
      <c r="K1007" s="52" t="s">
        <v>43</v>
      </c>
    </row>
    <row r="1008" spans="1:11" x14ac:dyDescent="0.25">
      <c r="A1008" s="47" t="s">
        <v>13</v>
      </c>
      <c r="B1008" s="109" t="s">
        <v>14</v>
      </c>
      <c r="C1008" s="109"/>
      <c r="D1008" s="109"/>
      <c r="E1008" s="109"/>
      <c r="F1008" s="49" t="s">
        <v>20</v>
      </c>
      <c r="G1008" s="49" t="s">
        <v>19</v>
      </c>
      <c r="H1008" s="49" t="s">
        <v>18</v>
      </c>
      <c r="I1008" s="49" t="s">
        <v>17</v>
      </c>
      <c r="J1008" s="49" t="s">
        <v>16</v>
      </c>
      <c r="K1008" s="49" t="s">
        <v>15</v>
      </c>
    </row>
    <row r="1009" spans="1:11" x14ac:dyDescent="0.25">
      <c r="A1009" s="111"/>
      <c r="B1009" s="117" t="s">
        <v>34</v>
      </c>
      <c r="C1009" s="117"/>
      <c r="D1009" s="117"/>
      <c r="E1009" s="118"/>
      <c r="F1009" s="42">
        <v>1</v>
      </c>
      <c r="G1009" s="42">
        <v>1</v>
      </c>
      <c r="H1009" s="100">
        <v>148.76</v>
      </c>
      <c r="I1009" s="102"/>
      <c r="J1009" s="42">
        <v>0.12</v>
      </c>
      <c r="K1009" s="42">
        <f t="shared" ref="K1009:K1020" si="85">+PRODUCT(F1009:J1009)</f>
        <v>17.851199999999999</v>
      </c>
    </row>
    <row r="1010" spans="1:11" x14ac:dyDescent="0.25">
      <c r="A1010" s="111"/>
      <c r="B1010" s="120"/>
      <c r="C1010" s="120"/>
      <c r="D1010" s="120"/>
      <c r="E1010" s="121"/>
      <c r="F1010" s="42">
        <v>1</v>
      </c>
      <c r="G1010" s="42">
        <v>1</v>
      </c>
      <c r="H1010" s="100">
        <v>152.43</v>
      </c>
      <c r="I1010" s="102"/>
      <c r="J1010" s="42">
        <v>0.12</v>
      </c>
      <c r="K1010" s="42">
        <f t="shared" si="85"/>
        <v>18.291599999999999</v>
      </c>
    </row>
    <row r="1011" spans="1:11" x14ac:dyDescent="0.25">
      <c r="A1011" s="111"/>
      <c r="B1011" s="120"/>
      <c r="C1011" s="120"/>
      <c r="D1011" s="120"/>
      <c r="E1011" s="121"/>
      <c r="F1011" s="42">
        <v>1</v>
      </c>
      <c r="G1011" s="42">
        <v>1</v>
      </c>
      <c r="H1011" s="100">
        <v>144.41999999999999</v>
      </c>
      <c r="I1011" s="102"/>
      <c r="J1011" s="42">
        <v>0.12</v>
      </c>
      <c r="K1011" s="42">
        <f t="shared" si="85"/>
        <v>17.330399999999997</v>
      </c>
    </row>
    <row r="1012" spans="1:11" x14ac:dyDescent="0.25">
      <c r="A1012" s="111"/>
      <c r="B1012" s="120"/>
      <c r="C1012" s="120"/>
      <c r="D1012" s="120"/>
      <c r="E1012" s="121"/>
      <c r="F1012" s="42">
        <v>1</v>
      </c>
      <c r="G1012" s="42">
        <v>1</v>
      </c>
      <c r="H1012" s="100">
        <v>122.02</v>
      </c>
      <c r="I1012" s="102"/>
      <c r="J1012" s="42">
        <v>0.12</v>
      </c>
      <c r="K1012" s="42">
        <f t="shared" si="85"/>
        <v>14.642399999999999</v>
      </c>
    </row>
    <row r="1013" spans="1:11" x14ac:dyDescent="0.25">
      <c r="A1013" s="111"/>
      <c r="B1013" s="120"/>
      <c r="C1013" s="120"/>
      <c r="D1013" s="120"/>
      <c r="E1013" s="121"/>
      <c r="F1013" s="42">
        <v>1</v>
      </c>
      <c r="G1013" s="42">
        <v>1</v>
      </c>
      <c r="H1013" s="100">
        <v>232.18</v>
      </c>
      <c r="I1013" s="102"/>
      <c r="J1013" s="42">
        <v>0.12</v>
      </c>
      <c r="K1013" s="42">
        <f t="shared" si="85"/>
        <v>27.861599999999999</v>
      </c>
    </row>
    <row r="1014" spans="1:11" x14ac:dyDescent="0.25">
      <c r="A1014" s="111"/>
      <c r="B1014" s="158" t="s">
        <v>37</v>
      </c>
      <c r="C1014" s="112"/>
      <c r="D1014" s="112"/>
      <c r="E1014" s="112"/>
      <c r="F1014" s="42">
        <v>1</v>
      </c>
      <c r="G1014" s="42">
        <v>1</v>
      </c>
      <c r="H1014" s="100">
        <v>88.31</v>
      </c>
      <c r="I1014" s="102"/>
      <c r="J1014" s="42">
        <v>0.12</v>
      </c>
      <c r="K1014" s="42">
        <f t="shared" si="85"/>
        <v>10.597199999999999</v>
      </c>
    </row>
    <row r="1015" spans="1:11" x14ac:dyDescent="0.25">
      <c r="A1015" s="111"/>
      <c r="B1015" s="158"/>
      <c r="C1015" s="112"/>
      <c r="D1015" s="112"/>
      <c r="E1015" s="112"/>
      <c r="F1015" s="42">
        <v>1</v>
      </c>
      <c r="G1015" s="42">
        <v>1</v>
      </c>
      <c r="H1015" s="100">
        <v>25.11</v>
      </c>
      <c r="I1015" s="102"/>
      <c r="J1015" s="42">
        <v>0.12</v>
      </c>
      <c r="K1015" s="42">
        <f t="shared" si="85"/>
        <v>3.0131999999999999</v>
      </c>
    </row>
    <row r="1016" spans="1:11" x14ac:dyDescent="0.25">
      <c r="A1016" s="111"/>
      <c r="B1016" s="158"/>
      <c r="C1016" s="112"/>
      <c r="D1016" s="112"/>
      <c r="E1016" s="112"/>
      <c r="F1016" s="42">
        <v>1</v>
      </c>
      <c r="G1016" s="42">
        <v>1</v>
      </c>
      <c r="H1016" s="100">
        <v>8.8000000000000007</v>
      </c>
      <c r="I1016" s="102"/>
      <c r="J1016" s="42">
        <v>0.12</v>
      </c>
      <c r="K1016" s="42">
        <f t="shared" si="85"/>
        <v>1.056</v>
      </c>
    </row>
    <row r="1017" spans="1:11" x14ac:dyDescent="0.25">
      <c r="A1017" s="111"/>
      <c r="B1017" s="158"/>
      <c r="C1017" s="112"/>
      <c r="D1017" s="112"/>
      <c r="E1017" s="112"/>
      <c r="F1017" s="42">
        <v>1</v>
      </c>
      <c r="G1017" s="42">
        <v>1</v>
      </c>
      <c r="H1017" s="100">
        <v>8.8000000000000007</v>
      </c>
      <c r="I1017" s="102"/>
      <c r="J1017" s="42">
        <v>0.12</v>
      </c>
      <c r="K1017" s="42">
        <f t="shared" si="85"/>
        <v>1.056</v>
      </c>
    </row>
    <row r="1018" spans="1:11" x14ac:dyDescent="0.25">
      <c r="A1018" s="111"/>
      <c r="B1018" s="158"/>
      <c r="C1018" s="112"/>
      <c r="D1018" s="112"/>
      <c r="E1018" s="112"/>
      <c r="F1018" s="42">
        <v>1</v>
      </c>
      <c r="G1018" s="42">
        <v>1</v>
      </c>
      <c r="H1018" s="100">
        <v>31.35</v>
      </c>
      <c r="I1018" s="102"/>
      <c r="J1018" s="42">
        <v>0.12</v>
      </c>
      <c r="K1018" s="42">
        <f t="shared" si="85"/>
        <v>3.762</v>
      </c>
    </row>
    <row r="1019" spans="1:11" x14ac:dyDescent="0.25">
      <c r="A1019" s="111"/>
      <c r="B1019" s="158"/>
      <c r="C1019" s="112"/>
      <c r="D1019" s="112"/>
      <c r="E1019" s="112"/>
      <c r="F1019" s="42">
        <v>1</v>
      </c>
      <c r="G1019" s="42">
        <v>1</v>
      </c>
      <c r="H1019" s="100">
        <v>49.36</v>
      </c>
      <c r="I1019" s="102"/>
      <c r="J1019" s="42">
        <v>0.12</v>
      </c>
      <c r="K1019" s="42">
        <f t="shared" si="85"/>
        <v>5.9231999999999996</v>
      </c>
    </row>
    <row r="1020" spans="1:11" x14ac:dyDescent="0.25">
      <c r="A1020" s="111"/>
      <c r="B1020" s="158"/>
      <c r="C1020" s="112"/>
      <c r="D1020" s="112"/>
      <c r="E1020" s="112"/>
      <c r="F1020" s="42">
        <v>1</v>
      </c>
      <c r="G1020" s="42">
        <v>1</v>
      </c>
      <c r="H1020" s="100">
        <v>16.989999999999998</v>
      </c>
      <c r="I1020" s="102"/>
      <c r="J1020" s="42">
        <v>0.12</v>
      </c>
      <c r="K1020" s="42">
        <f t="shared" si="85"/>
        <v>2.0387999999999997</v>
      </c>
    </row>
    <row r="1021" spans="1:11" x14ac:dyDescent="0.25">
      <c r="G1021" s="100" t="str">
        <f>+CONCATENATE("Metrado Total :",K1007)</f>
        <v>Metrado Total :m3</v>
      </c>
      <c r="H1021" s="101"/>
      <c r="I1021" s="102"/>
      <c r="K1021" s="54">
        <f>+SUM(K1009:K1020)</f>
        <v>123.42359999999996</v>
      </c>
    </row>
    <row r="1023" spans="1:11" x14ac:dyDescent="0.25">
      <c r="A1023" s="53" t="s">
        <v>288</v>
      </c>
      <c r="B1023" s="113" t="s">
        <v>103</v>
      </c>
      <c r="C1023" s="114"/>
      <c r="D1023" s="114"/>
      <c r="E1023" s="114"/>
      <c r="F1023" s="114"/>
      <c r="G1023" s="114"/>
      <c r="H1023" s="114"/>
      <c r="I1023" s="115"/>
      <c r="J1023" s="48" t="s">
        <v>22</v>
      </c>
      <c r="K1023" s="52" t="s">
        <v>97</v>
      </c>
    </row>
    <row r="1024" spans="1:11" x14ac:dyDescent="0.25">
      <c r="A1024" s="47" t="s">
        <v>13</v>
      </c>
      <c r="B1024" s="109" t="s">
        <v>14</v>
      </c>
      <c r="C1024" s="109"/>
      <c r="D1024" s="109"/>
      <c r="E1024" s="109"/>
      <c r="F1024" s="49" t="s">
        <v>20</v>
      </c>
      <c r="G1024" s="49" t="s">
        <v>19</v>
      </c>
      <c r="H1024" s="49" t="s">
        <v>18</v>
      </c>
      <c r="I1024" s="49" t="s">
        <v>17</v>
      </c>
      <c r="J1024" s="49" t="s">
        <v>16</v>
      </c>
      <c r="K1024" s="49" t="s">
        <v>15</v>
      </c>
    </row>
    <row r="1025" spans="1:11" x14ac:dyDescent="0.25">
      <c r="A1025" s="111"/>
      <c r="B1025" s="117" t="s">
        <v>34</v>
      </c>
      <c r="C1025" s="117"/>
      <c r="D1025" s="117"/>
      <c r="E1025" s="118"/>
      <c r="F1025" s="42">
        <v>1</v>
      </c>
      <c r="G1025" s="42">
        <v>1</v>
      </c>
      <c r="H1025" s="42">
        <f t="shared" ref="H1025:H1045" si="86">+H984</f>
        <v>8.19</v>
      </c>
      <c r="I1025" s="42"/>
      <c r="J1025" s="42"/>
      <c r="K1025" s="42">
        <f t="shared" ref="K1025:K1045" si="87">+PRODUCT(F1025:J1025)</f>
        <v>8.19</v>
      </c>
    </row>
    <row r="1026" spans="1:11" x14ac:dyDescent="0.25">
      <c r="A1026" s="111"/>
      <c r="B1026" s="120"/>
      <c r="C1026" s="120"/>
      <c r="D1026" s="120"/>
      <c r="E1026" s="121"/>
      <c r="F1026" s="42">
        <v>1</v>
      </c>
      <c r="G1026" s="42">
        <v>1</v>
      </c>
      <c r="H1026" s="42">
        <f t="shared" si="86"/>
        <v>1.22</v>
      </c>
      <c r="I1026" s="42"/>
      <c r="J1026" s="42"/>
      <c r="K1026" s="42">
        <f t="shared" si="87"/>
        <v>1.22</v>
      </c>
    </row>
    <row r="1027" spans="1:11" x14ac:dyDescent="0.25">
      <c r="A1027" s="111"/>
      <c r="B1027" s="120"/>
      <c r="C1027" s="120"/>
      <c r="D1027" s="120"/>
      <c r="E1027" s="121"/>
      <c r="F1027" s="42">
        <v>1</v>
      </c>
      <c r="G1027" s="42">
        <v>1</v>
      </c>
      <c r="H1027" s="42">
        <f t="shared" si="86"/>
        <v>12.44</v>
      </c>
      <c r="I1027" s="42"/>
      <c r="J1027" s="42"/>
      <c r="K1027" s="42">
        <f t="shared" si="87"/>
        <v>12.44</v>
      </c>
    </row>
    <row r="1028" spans="1:11" x14ac:dyDescent="0.25">
      <c r="A1028" s="111"/>
      <c r="B1028" s="120"/>
      <c r="C1028" s="120"/>
      <c r="D1028" s="120"/>
      <c r="E1028" s="121"/>
      <c r="F1028" s="42">
        <v>1</v>
      </c>
      <c r="G1028" s="42">
        <v>1</v>
      </c>
      <c r="H1028" s="42">
        <f t="shared" si="86"/>
        <v>17.18</v>
      </c>
      <c r="I1028" s="42"/>
      <c r="J1028" s="42"/>
      <c r="K1028" s="42">
        <f t="shared" si="87"/>
        <v>17.18</v>
      </c>
    </row>
    <row r="1029" spans="1:11" x14ac:dyDescent="0.25">
      <c r="A1029" s="111"/>
      <c r="B1029" s="120"/>
      <c r="C1029" s="120"/>
      <c r="D1029" s="120"/>
      <c r="E1029" s="121"/>
      <c r="F1029" s="42">
        <v>1</v>
      </c>
      <c r="G1029" s="42">
        <v>1</v>
      </c>
      <c r="H1029" s="42">
        <f t="shared" si="86"/>
        <v>12.44</v>
      </c>
      <c r="I1029" s="42"/>
      <c r="J1029" s="42"/>
      <c r="K1029" s="42">
        <f t="shared" si="87"/>
        <v>12.44</v>
      </c>
    </row>
    <row r="1030" spans="1:11" x14ac:dyDescent="0.25">
      <c r="A1030" s="111"/>
      <c r="B1030" s="120"/>
      <c r="C1030" s="120"/>
      <c r="D1030" s="120"/>
      <c r="E1030" s="121"/>
      <c r="F1030" s="42">
        <v>1</v>
      </c>
      <c r="G1030" s="42">
        <v>1</v>
      </c>
      <c r="H1030" s="42">
        <f t="shared" si="86"/>
        <v>14.47</v>
      </c>
      <c r="I1030" s="42"/>
      <c r="J1030" s="42"/>
      <c r="K1030" s="42">
        <f t="shared" si="87"/>
        <v>14.47</v>
      </c>
    </row>
    <row r="1031" spans="1:11" x14ac:dyDescent="0.25">
      <c r="A1031" s="111"/>
      <c r="B1031" s="120"/>
      <c r="C1031" s="120"/>
      <c r="D1031" s="120"/>
      <c r="E1031" s="121"/>
      <c r="F1031" s="42">
        <v>1</v>
      </c>
      <c r="G1031" s="42">
        <v>1</v>
      </c>
      <c r="H1031" s="42">
        <f t="shared" si="86"/>
        <v>2.81</v>
      </c>
      <c r="I1031" s="42"/>
      <c r="J1031" s="42"/>
      <c r="K1031" s="42">
        <f t="shared" si="87"/>
        <v>2.81</v>
      </c>
    </row>
    <row r="1032" spans="1:11" x14ac:dyDescent="0.25">
      <c r="A1032" s="111"/>
      <c r="B1032" s="120"/>
      <c r="C1032" s="120"/>
      <c r="D1032" s="120"/>
      <c r="E1032" s="121"/>
      <c r="F1032" s="42">
        <v>1</v>
      </c>
      <c r="G1032" s="42">
        <v>1</v>
      </c>
      <c r="H1032" s="42">
        <f t="shared" si="86"/>
        <v>3.21</v>
      </c>
      <c r="I1032" s="42"/>
      <c r="J1032" s="42"/>
      <c r="K1032" s="42">
        <f t="shared" si="87"/>
        <v>3.21</v>
      </c>
    </row>
    <row r="1033" spans="1:11" x14ac:dyDescent="0.25">
      <c r="A1033" s="111"/>
      <c r="B1033" s="120"/>
      <c r="C1033" s="120"/>
      <c r="D1033" s="120"/>
      <c r="E1033" s="121"/>
      <c r="F1033" s="42">
        <v>1</v>
      </c>
      <c r="G1033" s="42">
        <v>1</v>
      </c>
      <c r="H1033" s="42">
        <f t="shared" si="86"/>
        <v>2.67</v>
      </c>
      <c r="I1033" s="42"/>
      <c r="J1033" s="42"/>
      <c r="K1033" s="42">
        <f t="shared" si="87"/>
        <v>2.67</v>
      </c>
    </row>
    <row r="1034" spans="1:11" x14ac:dyDescent="0.25">
      <c r="A1034" s="111"/>
      <c r="B1034" s="120"/>
      <c r="C1034" s="120"/>
      <c r="D1034" s="120"/>
      <c r="E1034" s="121"/>
      <c r="F1034" s="42">
        <v>1</v>
      </c>
      <c r="G1034" s="42">
        <v>1</v>
      </c>
      <c r="H1034" s="42">
        <f t="shared" si="86"/>
        <v>2.44</v>
      </c>
      <c r="I1034" s="42"/>
      <c r="J1034" s="42"/>
      <c r="K1034" s="42">
        <f t="shared" si="87"/>
        <v>2.44</v>
      </c>
    </row>
    <row r="1035" spans="1:11" x14ac:dyDescent="0.25">
      <c r="A1035" s="111"/>
      <c r="B1035" s="120"/>
      <c r="C1035" s="120"/>
      <c r="D1035" s="120"/>
      <c r="E1035" s="121"/>
      <c r="F1035" s="42">
        <v>1</v>
      </c>
      <c r="G1035" s="42">
        <v>1</v>
      </c>
      <c r="H1035" s="42">
        <f t="shared" si="86"/>
        <v>11.96</v>
      </c>
      <c r="I1035" s="42"/>
      <c r="J1035" s="42"/>
      <c r="K1035" s="42">
        <f t="shared" si="87"/>
        <v>11.96</v>
      </c>
    </row>
    <row r="1036" spans="1:11" x14ac:dyDescent="0.25">
      <c r="A1036" s="111"/>
      <c r="B1036" s="120"/>
      <c r="C1036" s="120"/>
      <c r="D1036" s="120"/>
      <c r="E1036" s="121"/>
      <c r="F1036" s="42">
        <v>1</v>
      </c>
      <c r="G1036" s="42">
        <v>1</v>
      </c>
      <c r="H1036" s="42">
        <f t="shared" si="86"/>
        <v>17.96</v>
      </c>
      <c r="I1036" s="42"/>
      <c r="J1036" s="42"/>
      <c r="K1036" s="42">
        <f t="shared" si="87"/>
        <v>17.96</v>
      </c>
    </row>
    <row r="1037" spans="1:11" x14ac:dyDescent="0.25">
      <c r="A1037" s="111"/>
      <c r="B1037" s="120"/>
      <c r="C1037" s="120"/>
      <c r="D1037" s="120"/>
      <c r="E1037" s="121"/>
      <c r="F1037" s="42">
        <v>1</v>
      </c>
      <c r="G1037" s="42">
        <v>1</v>
      </c>
      <c r="H1037" s="42">
        <f t="shared" si="86"/>
        <v>11.96</v>
      </c>
      <c r="I1037" s="42"/>
      <c r="J1037" s="42"/>
      <c r="K1037" s="42">
        <f t="shared" si="87"/>
        <v>11.96</v>
      </c>
    </row>
    <row r="1038" spans="1:11" x14ac:dyDescent="0.25">
      <c r="A1038" s="111"/>
      <c r="B1038" s="120"/>
      <c r="C1038" s="120"/>
      <c r="D1038" s="120"/>
      <c r="E1038" s="121"/>
      <c r="F1038" s="42">
        <v>1</v>
      </c>
      <c r="G1038" s="42">
        <v>1</v>
      </c>
      <c r="H1038" s="42">
        <f t="shared" si="86"/>
        <v>15.09</v>
      </c>
      <c r="I1038" s="42"/>
      <c r="J1038" s="42"/>
      <c r="K1038" s="42">
        <f t="shared" si="87"/>
        <v>15.09</v>
      </c>
    </row>
    <row r="1039" spans="1:11" x14ac:dyDescent="0.25">
      <c r="A1039" s="111"/>
      <c r="B1039" s="158" t="s">
        <v>37</v>
      </c>
      <c r="C1039" s="112"/>
      <c r="D1039" s="112"/>
      <c r="E1039" s="112"/>
      <c r="F1039" s="42">
        <v>1</v>
      </c>
      <c r="G1039" s="42">
        <v>1</v>
      </c>
      <c r="H1039" s="42">
        <f t="shared" si="86"/>
        <v>18.329999999999998</v>
      </c>
      <c r="I1039" s="42"/>
      <c r="J1039" s="42"/>
      <c r="K1039" s="42">
        <f t="shared" si="87"/>
        <v>18.329999999999998</v>
      </c>
    </row>
    <row r="1040" spans="1:11" x14ac:dyDescent="0.25">
      <c r="A1040" s="111"/>
      <c r="B1040" s="158"/>
      <c r="C1040" s="112"/>
      <c r="D1040" s="112"/>
      <c r="E1040" s="112"/>
      <c r="F1040" s="42">
        <v>1</v>
      </c>
      <c r="G1040" s="42">
        <v>1</v>
      </c>
      <c r="H1040" s="42">
        <f t="shared" si="86"/>
        <v>18.329999999999998</v>
      </c>
      <c r="I1040" s="42"/>
      <c r="J1040" s="42"/>
      <c r="K1040" s="42">
        <f t="shared" si="87"/>
        <v>18.329999999999998</v>
      </c>
    </row>
    <row r="1041" spans="1:11" x14ac:dyDescent="0.25">
      <c r="A1041" s="111"/>
      <c r="B1041" s="158"/>
      <c r="C1041" s="112"/>
      <c r="D1041" s="112"/>
      <c r="E1041" s="112"/>
      <c r="F1041" s="42">
        <v>1</v>
      </c>
      <c r="G1041" s="42">
        <v>1</v>
      </c>
      <c r="H1041" s="42">
        <f t="shared" si="86"/>
        <v>17.760000000000002</v>
      </c>
      <c r="I1041" s="42"/>
      <c r="J1041" s="42"/>
      <c r="K1041" s="42">
        <f t="shared" si="87"/>
        <v>17.760000000000002</v>
      </c>
    </row>
    <row r="1042" spans="1:11" x14ac:dyDescent="0.25">
      <c r="A1042" s="111"/>
      <c r="B1042" s="158"/>
      <c r="C1042" s="112"/>
      <c r="D1042" s="112"/>
      <c r="E1042" s="112"/>
      <c r="F1042" s="42">
        <v>1</v>
      </c>
      <c r="G1042" s="42">
        <v>1</v>
      </c>
      <c r="H1042" s="42">
        <f t="shared" si="86"/>
        <v>10.52</v>
      </c>
      <c r="I1042" s="42"/>
      <c r="J1042" s="42"/>
      <c r="K1042" s="42">
        <f t="shared" si="87"/>
        <v>10.52</v>
      </c>
    </row>
    <row r="1043" spans="1:11" x14ac:dyDescent="0.25">
      <c r="A1043" s="111"/>
      <c r="B1043" s="158"/>
      <c r="C1043" s="112"/>
      <c r="D1043" s="112"/>
      <c r="E1043" s="112"/>
      <c r="F1043" s="42">
        <v>1</v>
      </c>
      <c r="G1043" s="42">
        <v>1</v>
      </c>
      <c r="H1043" s="42">
        <f t="shared" si="86"/>
        <v>10.52</v>
      </c>
      <c r="I1043" s="42"/>
      <c r="J1043" s="42"/>
      <c r="K1043" s="42">
        <f t="shared" si="87"/>
        <v>10.52</v>
      </c>
    </row>
    <row r="1044" spans="1:11" x14ac:dyDescent="0.25">
      <c r="A1044" s="111"/>
      <c r="B1044" s="158"/>
      <c r="C1044" s="112"/>
      <c r="D1044" s="112"/>
      <c r="E1044" s="112"/>
      <c r="F1044" s="42">
        <v>1</v>
      </c>
      <c r="G1044" s="42">
        <v>1</v>
      </c>
      <c r="H1044" s="42">
        <f t="shared" si="86"/>
        <v>24.91</v>
      </c>
      <c r="I1044" s="42"/>
      <c r="J1044" s="42"/>
      <c r="K1044" s="42">
        <f t="shared" si="87"/>
        <v>24.91</v>
      </c>
    </row>
    <row r="1045" spans="1:11" x14ac:dyDescent="0.25">
      <c r="A1045" s="111"/>
      <c r="B1045" s="158"/>
      <c r="C1045" s="112"/>
      <c r="D1045" s="112"/>
      <c r="E1045" s="112"/>
      <c r="F1045" s="42">
        <v>1</v>
      </c>
      <c r="G1045" s="42">
        <v>1</v>
      </c>
      <c r="H1045" s="42">
        <f t="shared" si="86"/>
        <v>14.61</v>
      </c>
      <c r="I1045" s="42"/>
      <c r="J1045" s="42"/>
      <c r="K1045" s="42">
        <f t="shared" si="87"/>
        <v>14.61</v>
      </c>
    </row>
    <row r="1046" spans="1:11" x14ac:dyDescent="0.25">
      <c r="G1046" s="100" t="str">
        <f>+CONCATENATE("Metrado Total :",K1023)</f>
        <v>Metrado Total :ml</v>
      </c>
      <c r="H1046" s="101"/>
      <c r="I1046" s="102"/>
      <c r="K1046" s="54">
        <f>+SUM(K1025:K1045)</f>
        <v>249.01999999999998</v>
      </c>
    </row>
    <row r="1048" spans="1:11" x14ac:dyDescent="0.25">
      <c r="A1048" s="53" t="s">
        <v>319</v>
      </c>
      <c r="B1048" s="113" t="s">
        <v>101</v>
      </c>
      <c r="C1048" s="114"/>
      <c r="D1048" s="114"/>
      <c r="E1048" s="114"/>
      <c r="F1048" s="114"/>
      <c r="G1048" s="114"/>
      <c r="H1048" s="114"/>
      <c r="I1048" s="115"/>
      <c r="J1048" s="48" t="s">
        <v>22</v>
      </c>
      <c r="K1048" s="52" t="s">
        <v>38</v>
      </c>
    </row>
    <row r="1049" spans="1:11" x14ac:dyDescent="0.25">
      <c r="A1049" s="47" t="s">
        <v>13</v>
      </c>
      <c r="B1049" s="109" t="s">
        <v>14</v>
      </c>
      <c r="C1049" s="109"/>
      <c r="D1049" s="109"/>
      <c r="E1049" s="109"/>
      <c r="F1049" s="49" t="s">
        <v>20</v>
      </c>
      <c r="G1049" s="49" t="s">
        <v>19</v>
      </c>
      <c r="H1049" s="49" t="s">
        <v>18</v>
      </c>
      <c r="I1049" s="49" t="s">
        <v>17</v>
      </c>
      <c r="J1049" s="49" t="s">
        <v>16</v>
      </c>
      <c r="K1049" s="49" t="s">
        <v>15</v>
      </c>
    </row>
    <row r="1050" spans="1:11" x14ac:dyDescent="0.25">
      <c r="A1050" s="111"/>
      <c r="B1050" s="117" t="s">
        <v>34</v>
      </c>
      <c r="C1050" s="117"/>
      <c r="D1050" s="117"/>
      <c r="E1050" s="118"/>
      <c r="F1050" s="42">
        <v>1</v>
      </c>
      <c r="G1050" s="42">
        <v>1</v>
      </c>
      <c r="H1050" s="100">
        <v>301.19</v>
      </c>
      <c r="I1050" s="102"/>
      <c r="J1050" s="42"/>
      <c r="K1050" s="42">
        <f t="shared" ref="K1050:K1057" si="88">+PRODUCT(F1050:J1050)</f>
        <v>301.19</v>
      </c>
    </row>
    <row r="1051" spans="1:11" x14ac:dyDescent="0.25">
      <c r="A1051" s="111"/>
      <c r="B1051" s="120"/>
      <c r="C1051" s="120"/>
      <c r="D1051" s="120"/>
      <c r="E1051" s="121"/>
      <c r="F1051" s="42">
        <v>1</v>
      </c>
      <c r="G1051" s="42">
        <v>1</v>
      </c>
      <c r="H1051" s="100">
        <v>232.18</v>
      </c>
      <c r="I1051" s="102"/>
      <c r="J1051" s="42"/>
      <c r="K1051" s="42">
        <f t="shared" si="88"/>
        <v>232.18</v>
      </c>
    </row>
    <row r="1052" spans="1:11" x14ac:dyDescent="0.25">
      <c r="A1052" s="111"/>
      <c r="B1052" s="158" t="s">
        <v>37</v>
      </c>
      <c r="C1052" s="112"/>
      <c r="D1052" s="112"/>
      <c r="E1052" s="112"/>
      <c r="F1052" s="42">
        <v>1</v>
      </c>
      <c r="G1052" s="42">
        <v>1</v>
      </c>
      <c r="H1052" s="100">
        <v>88.31</v>
      </c>
      <c r="I1052" s="102"/>
      <c r="J1052" s="42"/>
      <c r="K1052" s="42">
        <f t="shared" si="88"/>
        <v>88.31</v>
      </c>
    </row>
    <row r="1053" spans="1:11" x14ac:dyDescent="0.25">
      <c r="A1053" s="111"/>
      <c r="B1053" s="158"/>
      <c r="C1053" s="112"/>
      <c r="D1053" s="112"/>
      <c r="E1053" s="112"/>
      <c r="F1053" s="42">
        <v>1</v>
      </c>
      <c r="G1053" s="42">
        <v>1</v>
      </c>
      <c r="H1053" s="100">
        <v>25.11</v>
      </c>
      <c r="I1053" s="102"/>
      <c r="J1053" s="42"/>
      <c r="K1053" s="42">
        <f t="shared" si="88"/>
        <v>25.11</v>
      </c>
    </row>
    <row r="1054" spans="1:11" x14ac:dyDescent="0.25">
      <c r="A1054" s="111"/>
      <c r="B1054" s="158"/>
      <c r="C1054" s="112"/>
      <c r="D1054" s="112"/>
      <c r="E1054" s="112"/>
      <c r="F1054" s="42">
        <v>1</v>
      </c>
      <c r="G1054" s="42">
        <v>1</v>
      </c>
      <c r="H1054" s="100">
        <v>8.8000000000000007</v>
      </c>
      <c r="I1054" s="102"/>
      <c r="J1054" s="42"/>
      <c r="K1054" s="42">
        <f t="shared" si="88"/>
        <v>8.8000000000000007</v>
      </c>
    </row>
    <row r="1055" spans="1:11" x14ac:dyDescent="0.25">
      <c r="A1055" s="111"/>
      <c r="B1055" s="158"/>
      <c r="C1055" s="112"/>
      <c r="D1055" s="112"/>
      <c r="E1055" s="112"/>
      <c r="F1055" s="42">
        <v>1</v>
      </c>
      <c r="G1055" s="42">
        <v>1</v>
      </c>
      <c r="H1055" s="100">
        <v>8.8000000000000007</v>
      </c>
      <c r="I1055" s="102"/>
      <c r="J1055" s="42"/>
      <c r="K1055" s="42">
        <f t="shared" si="88"/>
        <v>8.8000000000000007</v>
      </c>
    </row>
    <row r="1056" spans="1:11" x14ac:dyDescent="0.25">
      <c r="A1056" s="111"/>
      <c r="B1056" s="158"/>
      <c r="C1056" s="112"/>
      <c r="D1056" s="112"/>
      <c r="E1056" s="112"/>
      <c r="F1056" s="42">
        <v>1</v>
      </c>
      <c r="G1056" s="42">
        <v>1</v>
      </c>
      <c r="H1056" s="100">
        <v>49.36</v>
      </c>
      <c r="I1056" s="102"/>
      <c r="J1056" s="42"/>
      <c r="K1056" s="42">
        <f t="shared" si="88"/>
        <v>49.36</v>
      </c>
    </row>
    <row r="1057" spans="1:11" x14ac:dyDescent="0.25">
      <c r="A1057" s="111"/>
      <c r="B1057" s="158"/>
      <c r="C1057" s="112"/>
      <c r="D1057" s="112"/>
      <c r="E1057" s="112"/>
      <c r="F1057" s="42">
        <v>1</v>
      </c>
      <c r="G1057" s="42">
        <v>1</v>
      </c>
      <c r="H1057" s="100">
        <v>16.989999999999998</v>
      </c>
      <c r="I1057" s="102"/>
      <c r="J1057" s="42"/>
      <c r="K1057" s="42">
        <f t="shared" si="88"/>
        <v>16.989999999999998</v>
      </c>
    </row>
    <row r="1058" spans="1:11" x14ac:dyDescent="0.25">
      <c r="G1058" s="100" t="str">
        <f>+CONCATENATE("Metrado Total :",K1048)</f>
        <v>Metrado Total :m2</v>
      </c>
      <c r="H1058" s="101"/>
      <c r="I1058" s="102"/>
      <c r="K1058" s="54">
        <f>+SUM(K1050:K1057)</f>
        <v>730.74</v>
      </c>
    </row>
    <row r="1059" spans="1:11" ht="15.75" thickBot="1" x14ac:dyDescent="0.3"/>
    <row r="1060" spans="1:11" ht="15.75" thickBot="1" x14ac:dyDescent="0.3">
      <c r="A1060" s="13" t="s">
        <v>122</v>
      </c>
      <c r="B1060" s="103" t="s">
        <v>112</v>
      </c>
      <c r="C1060" s="104"/>
      <c r="D1060" s="104"/>
      <c r="E1060" s="104"/>
      <c r="F1060" s="104"/>
      <c r="G1060" s="104"/>
      <c r="H1060" s="104"/>
      <c r="I1060" s="104"/>
      <c r="J1060" s="104"/>
      <c r="K1060" s="105"/>
    </row>
    <row r="1061" spans="1:11" x14ac:dyDescent="0.25">
      <c r="A1061" s="53" t="s">
        <v>219</v>
      </c>
      <c r="B1061" s="106" t="s">
        <v>113</v>
      </c>
      <c r="C1061" s="107"/>
      <c r="D1061" s="107"/>
      <c r="E1061" s="107"/>
      <c r="F1061" s="107"/>
      <c r="G1061" s="107"/>
      <c r="H1061" s="107"/>
      <c r="I1061" s="108"/>
      <c r="J1061" s="48" t="s">
        <v>22</v>
      </c>
      <c r="K1061" s="52" t="s">
        <v>38</v>
      </c>
    </row>
    <row r="1062" spans="1:11" x14ac:dyDescent="0.25">
      <c r="A1062" s="47" t="s">
        <v>13</v>
      </c>
      <c r="B1062" s="109" t="s">
        <v>14</v>
      </c>
      <c r="C1062" s="109"/>
      <c r="D1062" s="109"/>
      <c r="E1062" s="109"/>
      <c r="F1062" s="49" t="s">
        <v>20</v>
      </c>
      <c r="G1062" s="49" t="s">
        <v>19</v>
      </c>
      <c r="H1062" s="49" t="s">
        <v>18</v>
      </c>
      <c r="I1062" s="49" t="s">
        <v>17</v>
      </c>
      <c r="J1062" s="49" t="s">
        <v>16</v>
      </c>
      <c r="K1062" s="49" t="s">
        <v>15</v>
      </c>
    </row>
    <row r="1063" spans="1:11" x14ac:dyDescent="0.25">
      <c r="A1063" s="111"/>
      <c r="B1063" s="112" t="s">
        <v>34</v>
      </c>
      <c r="C1063" s="112"/>
      <c r="D1063" s="112"/>
      <c r="E1063" s="112"/>
      <c r="F1063" s="42">
        <v>1</v>
      </c>
      <c r="G1063" s="42">
        <v>1</v>
      </c>
      <c r="H1063" s="100">
        <v>2.27</v>
      </c>
      <c r="I1063" s="102"/>
      <c r="J1063" s="42"/>
      <c r="K1063" s="42">
        <f t="shared" ref="K1063:K1091" si="89">+PRODUCT(F1063:J1063)</f>
        <v>2.27</v>
      </c>
    </row>
    <row r="1064" spans="1:11" x14ac:dyDescent="0.25">
      <c r="A1064" s="111"/>
      <c r="B1064" s="112"/>
      <c r="C1064" s="112"/>
      <c r="D1064" s="112"/>
      <c r="E1064" s="112"/>
      <c r="F1064" s="42">
        <v>1</v>
      </c>
      <c r="G1064" s="42">
        <v>8</v>
      </c>
      <c r="H1064" s="100">
        <v>1.27</v>
      </c>
      <c r="I1064" s="102"/>
      <c r="J1064" s="42"/>
      <c r="K1064" s="42">
        <f t="shared" si="89"/>
        <v>10.16</v>
      </c>
    </row>
    <row r="1065" spans="1:11" x14ac:dyDescent="0.25">
      <c r="A1065" s="111"/>
      <c r="B1065" s="112"/>
      <c r="C1065" s="112"/>
      <c r="D1065" s="112"/>
      <c r="E1065" s="112"/>
      <c r="F1065" s="42">
        <v>1</v>
      </c>
      <c r="G1065" s="42">
        <v>1</v>
      </c>
      <c r="H1065" s="100">
        <v>2.23</v>
      </c>
      <c r="I1065" s="102"/>
      <c r="J1065" s="42"/>
      <c r="K1065" s="42">
        <f t="shared" si="89"/>
        <v>2.23</v>
      </c>
    </row>
    <row r="1066" spans="1:11" x14ac:dyDescent="0.25">
      <c r="A1066" s="111"/>
      <c r="B1066" s="112"/>
      <c r="C1066" s="112"/>
      <c r="D1066" s="112"/>
      <c r="E1066" s="112"/>
      <c r="F1066" s="42">
        <v>1</v>
      </c>
      <c r="G1066" s="42">
        <v>1</v>
      </c>
      <c r="H1066" s="100">
        <v>9.31</v>
      </c>
      <c r="I1066" s="102"/>
      <c r="J1066" s="42"/>
      <c r="K1066" s="42">
        <f t="shared" si="89"/>
        <v>9.31</v>
      </c>
    </row>
    <row r="1067" spans="1:11" x14ac:dyDescent="0.25">
      <c r="A1067" s="111"/>
      <c r="B1067" s="112"/>
      <c r="C1067" s="112"/>
      <c r="D1067" s="112"/>
      <c r="E1067" s="112"/>
      <c r="F1067" s="42">
        <v>1</v>
      </c>
      <c r="G1067" s="42">
        <v>1</v>
      </c>
      <c r="H1067" s="100">
        <v>5.0199999999999996</v>
      </c>
      <c r="I1067" s="102"/>
      <c r="J1067" s="42"/>
      <c r="K1067" s="42">
        <f t="shared" si="89"/>
        <v>5.0199999999999996</v>
      </c>
    </row>
    <row r="1068" spans="1:11" x14ac:dyDescent="0.25">
      <c r="A1068" s="111"/>
      <c r="B1068" s="112"/>
      <c r="C1068" s="112"/>
      <c r="D1068" s="112"/>
      <c r="E1068" s="112"/>
      <c r="F1068" s="42">
        <v>1</v>
      </c>
      <c r="G1068" s="42">
        <v>1</v>
      </c>
      <c r="H1068" s="100">
        <v>2.27</v>
      </c>
      <c r="I1068" s="102"/>
      <c r="J1068" s="42"/>
      <c r="K1068" s="42">
        <f t="shared" si="89"/>
        <v>2.27</v>
      </c>
    </row>
    <row r="1069" spans="1:11" x14ac:dyDescent="0.25">
      <c r="A1069" s="111"/>
      <c r="B1069" s="112"/>
      <c r="C1069" s="112"/>
      <c r="D1069" s="112"/>
      <c r="E1069" s="112"/>
      <c r="F1069" s="42">
        <v>1</v>
      </c>
      <c r="G1069" s="42">
        <v>1</v>
      </c>
      <c r="H1069" s="100">
        <v>45.37</v>
      </c>
      <c r="I1069" s="102"/>
      <c r="J1069" s="42"/>
      <c r="K1069" s="42">
        <f t="shared" si="89"/>
        <v>45.37</v>
      </c>
    </row>
    <row r="1070" spans="1:11" x14ac:dyDescent="0.25">
      <c r="A1070" s="111"/>
      <c r="B1070" s="112" t="s">
        <v>35</v>
      </c>
      <c r="C1070" s="112"/>
      <c r="D1070" s="112"/>
      <c r="E1070" s="112"/>
      <c r="F1070" s="42">
        <v>1</v>
      </c>
      <c r="G1070" s="42">
        <v>1</v>
      </c>
      <c r="H1070" s="100">
        <v>47.8</v>
      </c>
      <c r="I1070" s="102"/>
      <c r="J1070" s="42"/>
      <c r="K1070" s="42">
        <f t="shared" si="89"/>
        <v>47.8</v>
      </c>
    </row>
    <row r="1071" spans="1:11" x14ac:dyDescent="0.25">
      <c r="A1071" s="111"/>
      <c r="B1071" s="112"/>
      <c r="C1071" s="112"/>
      <c r="D1071" s="112"/>
      <c r="E1071" s="112"/>
      <c r="F1071" s="42">
        <v>1</v>
      </c>
      <c r="G1071" s="42">
        <v>1</v>
      </c>
      <c r="H1071" s="100">
        <v>46.14</v>
      </c>
      <c r="I1071" s="102"/>
      <c r="J1071" s="42"/>
      <c r="K1071" s="42">
        <f t="shared" si="89"/>
        <v>46.14</v>
      </c>
    </row>
    <row r="1072" spans="1:11" x14ac:dyDescent="0.25">
      <c r="A1072" s="111"/>
      <c r="B1072" s="112" t="s">
        <v>36</v>
      </c>
      <c r="C1072" s="112"/>
      <c r="D1072" s="112"/>
      <c r="E1072" s="112"/>
      <c r="F1072" s="42">
        <v>1</v>
      </c>
      <c r="G1072" s="42">
        <v>1</v>
      </c>
      <c r="H1072" s="100">
        <v>45.37</v>
      </c>
      <c r="I1072" s="102"/>
      <c r="J1072" s="42"/>
      <c r="K1072" s="42">
        <f t="shared" si="89"/>
        <v>45.37</v>
      </c>
    </row>
    <row r="1073" spans="1:11" x14ac:dyDescent="0.25">
      <c r="A1073" s="111"/>
      <c r="B1073" s="112"/>
      <c r="C1073" s="112"/>
      <c r="D1073" s="112"/>
      <c r="E1073" s="112"/>
      <c r="F1073" s="42">
        <v>1</v>
      </c>
      <c r="G1073" s="42">
        <v>1</v>
      </c>
      <c r="H1073" s="100">
        <v>54.67</v>
      </c>
      <c r="I1073" s="102"/>
      <c r="J1073" s="42"/>
      <c r="K1073" s="42">
        <f t="shared" si="89"/>
        <v>54.67</v>
      </c>
    </row>
    <row r="1074" spans="1:11" x14ac:dyDescent="0.25">
      <c r="A1074" s="111"/>
      <c r="B1074" s="112"/>
      <c r="C1074" s="112"/>
      <c r="D1074" s="112"/>
      <c r="E1074" s="112"/>
      <c r="F1074" s="42">
        <v>1</v>
      </c>
      <c r="G1074" s="42">
        <v>1</v>
      </c>
      <c r="H1074" s="100">
        <v>48.96</v>
      </c>
      <c r="I1074" s="102"/>
      <c r="J1074" s="42"/>
      <c r="K1074" s="42">
        <f t="shared" si="89"/>
        <v>48.96</v>
      </c>
    </row>
    <row r="1075" spans="1:11" x14ac:dyDescent="0.25">
      <c r="A1075" s="111"/>
      <c r="B1075" s="112"/>
      <c r="C1075" s="112"/>
      <c r="D1075" s="112"/>
      <c r="E1075" s="112"/>
      <c r="F1075" s="42">
        <v>1</v>
      </c>
      <c r="G1075" s="42">
        <v>1</v>
      </c>
      <c r="H1075" s="100">
        <v>45.36</v>
      </c>
      <c r="I1075" s="102"/>
      <c r="J1075" s="42"/>
      <c r="K1075" s="42">
        <f t="shared" si="89"/>
        <v>45.36</v>
      </c>
    </row>
    <row r="1076" spans="1:11" x14ac:dyDescent="0.25">
      <c r="A1076" s="111"/>
      <c r="B1076" s="112"/>
      <c r="C1076" s="112"/>
      <c r="D1076" s="112"/>
      <c r="E1076" s="112"/>
      <c r="F1076" s="42">
        <v>1</v>
      </c>
      <c r="G1076" s="42">
        <v>1</v>
      </c>
      <c r="H1076" s="100">
        <v>29.04</v>
      </c>
      <c r="I1076" s="102"/>
      <c r="J1076" s="42"/>
      <c r="K1076" s="42">
        <f t="shared" si="89"/>
        <v>29.04</v>
      </c>
    </row>
    <row r="1077" spans="1:11" x14ac:dyDescent="0.25">
      <c r="A1077" s="111"/>
      <c r="B1077" s="112"/>
      <c r="C1077" s="112"/>
      <c r="D1077" s="112"/>
      <c r="E1077" s="112"/>
      <c r="F1077" s="42">
        <v>1</v>
      </c>
      <c r="G1077" s="42">
        <v>1</v>
      </c>
      <c r="H1077" s="100">
        <v>31.09</v>
      </c>
      <c r="I1077" s="102"/>
      <c r="J1077" s="42"/>
      <c r="K1077" s="42">
        <f t="shared" si="89"/>
        <v>31.09</v>
      </c>
    </row>
    <row r="1078" spans="1:11" x14ac:dyDescent="0.25">
      <c r="A1078" s="111"/>
      <c r="B1078" s="112"/>
      <c r="C1078" s="112"/>
      <c r="D1078" s="112"/>
      <c r="E1078" s="112"/>
      <c r="F1078" s="42">
        <v>1</v>
      </c>
      <c r="G1078" s="42">
        <v>1</v>
      </c>
      <c r="H1078" s="100">
        <v>45.32</v>
      </c>
      <c r="I1078" s="102"/>
      <c r="J1078" s="42"/>
      <c r="K1078" s="42">
        <f t="shared" si="89"/>
        <v>45.32</v>
      </c>
    </row>
    <row r="1079" spans="1:11" x14ac:dyDescent="0.25">
      <c r="A1079" s="111"/>
      <c r="B1079" s="112" t="s">
        <v>37</v>
      </c>
      <c r="C1079" s="112"/>
      <c r="D1079" s="112"/>
      <c r="E1079" s="112"/>
      <c r="F1079" s="42">
        <v>1</v>
      </c>
      <c r="G1079" s="42">
        <v>1</v>
      </c>
      <c r="H1079" s="100">
        <v>2.27</v>
      </c>
      <c r="I1079" s="102"/>
      <c r="J1079" s="42"/>
      <c r="K1079" s="42">
        <f t="shared" si="89"/>
        <v>2.27</v>
      </c>
    </row>
    <row r="1080" spans="1:11" x14ac:dyDescent="0.25">
      <c r="A1080" s="111"/>
      <c r="B1080" s="112"/>
      <c r="C1080" s="112"/>
      <c r="D1080" s="112"/>
      <c r="E1080" s="112"/>
      <c r="F1080" s="42">
        <v>1</v>
      </c>
      <c r="G1080" s="42">
        <v>1</v>
      </c>
      <c r="H1080" s="100">
        <v>77.930000000000007</v>
      </c>
      <c r="I1080" s="102"/>
      <c r="J1080" s="42"/>
      <c r="K1080" s="42">
        <f t="shared" si="89"/>
        <v>77.930000000000007</v>
      </c>
    </row>
    <row r="1081" spans="1:11" x14ac:dyDescent="0.25">
      <c r="A1081" s="111"/>
      <c r="B1081" s="112"/>
      <c r="C1081" s="112"/>
      <c r="D1081" s="112"/>
      <c r="E1081" s="112"/>
      <c r="F1081" s="42">
        <v>1</v>
      </c>
      <c r="G1081" s="42">
        <v>1</v>
      </c>
      <c r="H1081" s="100">
        <v>72.52</v>
      </c>
      <c r="I1081" s="102"/>
      <c r="J1081" s="42"/>
      <c r="K1081" s="42">
        <f t="shared" si="89"/>
        <v>72.52</v>
      </c>
    </row>
    <row r="1082" spans="1:11" x14ac:dyDescent="0.25">
      <c r="A1082" s="111"/>
      <c r="B1082" s="112"/>
      <c r="C1082" s="112"/>
      <c r="D1082" s="112"/>
      <c r="E1082" s="112"/>
      <c r="F1082" s="42">
        <v>1</v>
      </c>
      <c r="G1082" s="42">
        <v>1</v>
      </c>
      <c r="H1082" s="100">
        <v>2.27</v>
      </c>
      <c r="I1082" s="102"/>
      <c r="J1082" s="42"/>
      <c r="K1082" s="42">
        <f t="shared" si="89"/>
        <v>2.27</v>
      </c>
    </row>
    <row r="1083" spans="1:11" x14ac:dyDescent="0.25">
      <c r="A1083" s="111"/>
      <c r="B1083" s="112"/>
      <c r="C1083" s="112"/>
      <c r="D1083" s="112"/>
      <c r="E1083" s="112"/>
      <c r="F1083" s="42">
        <v>1</v>
      </c>
      <c r="G1083" s="42">
        <v>1</v>
      </c>
      <c r="H1083" s="100">
        <v>20.53</v>
      </c>
      <c r="I1083" s="102"/>
      <c r="J1083" s="42"/>
      <c r="K1083" s="42">
        <f t="shared" si="89"/>
        <v>20.53</v>
      </c>
    </row>
    <row r="1084" spans="1:11" x14ac:dyDescent="0.25">
      <c r="A1084" s="111"/>
      <c r="B1084" s="112"/>
      <c r="C1084" s="112"/>
      <c r="D1084" s="112"/>
      <c r="E1084" s="112"/>
      <c r="F1084" s="42">
        <v>1</v>
      </c>
      <c r="G1084" s="42">
        <v>1</v>
      </c>
      <c r="H1084" s="100">
        <v>19.02</v>
      </c>
      <c r="I1084" s="102"/>
      <c r="J1084" s="42"/>
      <c r="K1084" s="42">
        <f t="shared" si="89"/>
        <v>19.02</v>
      </c>
    </row>
    <row r="1085" spans="1:11" x14ac:dyDescent="0.25">
      <c r="A1085" s="111"/>
      <c r="B1085" s="112"/>
      <c r="C1085" s="112"/>
      <c r="D1085" s="112"/>
      <c r="E1085" s="112"/>
      <c r="F1085" s="42">
        <v>1</v>
      </c>
      <c r="G1085" s="42">
        <v>1</v>
      </c>
      <c r="H1085" s="100">
        <v>22.59</v>
      </c>
      <c r="I1085" s="102"/>
      <c r="J1085" s="42"/>
      <c r="K1085" s="42">
        <f t="shared" si="89"/>
        <v>22.59</v>
      </c>
    </row>
    <row r="1086" spans="1:11" x14ac:dyDescent="0.25">
      <c r="A1086" s="111"/>
      <c r="B1086" s="112"/>
      <c r="C1086" s="112"/>
      <c r="D1086" s="112"/>
      <c r="E1086" s="112"/>
      <c r="F1086" s="42">
        <v>1</v>
      </c>
      <c r="G1086" s="42">
        <v>1</v>
      </c>
      <c r="H1086" s="100">
        <v>17.98</v>
      </c>
      <c r="I1086" s="102"/>
      <c r="J1086" s="42"/>
      <c r="K1086" s="42">
        <f t="shared" si="89"/>
        <v>17.98</v>
      </c>
    </row>
    <row r="1087" spans="1:11" x14ac:dyDescent="0.25">
      <c r="A1087" s="111"/>
      <c r="B1087" s="112"/>
      <c r="C1087" s="112"/>
      <c r="D1087" s="112"/>
      <c r="E1087" s="112"/>
      <c r="F1087" s="42">
        <v>1</v>
      </c>
      <c r="G1087" s="42">
        <v>1</v>
      </c>
      <c r="H1087" s="100">
        <v>17.07</v>
      </c>
      <c r="I1087" s="102"/>
      <c r="J1087" s="42"/>
      <c r="K1087" s="42">
        <f t="shared" si="89"/>
        <v>17.07</v>
      </c>
    </row>
    <row r="1088" spans="1:11" x14ac:dyDescent="0.25">
      <c r="A1088" s="111"/>
      <c r="B1088" s="112"/>
      <c r="C1088" s="112"/>
      <c r="D1088" s="112"/>
      <c r="E1088" s="112"/>
      <c r="F1088" s="42">
        <v>1</v>
      </c>
      <c r="G1088" s="42">
        <v>1</v>
      </c>
      <c r="H1088" s="100">
        <v>18.36</v>
      </c>
      <c r="I1088" s="102"/>
      <c r="J1088" s="42"/>
      <c r="K1088" s="42">
        <f t="shared" si="89"/>
        <v>18.36</v>
      </c>
    </row>
    <row r="1089" spans="1:11" x14ac:dyDescent="0.25">
      <c r="A1089" s="111"/>
      <c r="B1089" s="112"/>
      <c r="C1089" s="112"/>
      <c r="D1089" s="112"/>
      <c r="E1089" s="112"/>
      <c r="F1089" s="42">
        <v>1</v>
      </c>
      <c r="G1089" s="42">
        <v>1</v>
      </c>
      <c r="H1089" s="100">
        <v>14.81</v>
      </c>
      <c r="I1089" s="102"/>
      <c r="J1089" s="42"/>
      <c r="K1089" s="42">
        <f t="shared" si="89"/>
        <v>14.81</v>
      </c>
    </row>
    <row r="1090" spans="1:11" x14ac:dyDescent="0.25">
      <c r="A1090" s="111"/>
      <c r="B1090" s="112"/>
      <c r="C1090" s="112"/>
      <c r="D1090" s="112"/>
      <c r="E1090" s="112"/>
      <c r="F1090" s="42">
        <v>1</v>
      </c>
      <c r="G1090" s="42">
        <v>1</v>
      </c>
      <c r="H1090" s="100">
        <v>18.14</v>
      </c>
      <c r="I1090" s="102"/>
      <c r="J1090" s="42"/>
      <c r="K1090" s="42">
        <f t="shared" si="89"/>
        <v>18.14</v>
      </c>
    </row>
    <row r="1091" spans="1:11" x14ac:dyDescent="0.25">
      <c r="A1091" s="111"/>
      <c r="B1091" s="112"/>
      <c r="C1091" s="112"/>
      <c r="D1091" s="112"/>
      <c r="E1091" s="112"/>
      <c r="F1091" s="42">
        <v>1</v>
      </c>
      <c r="G1091" s="42">
        <v>1</v>
      </c>
      <c r="H1091" s="100">
        <v>42</v>
      </c>
      <c r="I1091" s="102"/>
      <c r="J1091" s="42"/>
      <c r="K1091" s="42">
        <f t="shared" si="89"/>
        <v>42</v>
      </c>
    </row>
    <row r="1092" spans="1:11" x14ac:dyDescent="0.25">
      <c r="G1092" s="100" t="str">
        <f>+CONCATENATE("Metrado Total :",K1061)</f>
        <v>Metrado Total :m2</v>
      </c>
      <c r="H1092" s="101"/>
      <c r="I1092" s="102"/>
      <c r="K1092" s="54">
        <f>+SUM(K1063:K1091)</f>
        <v>815.86999999999989</v>
      </c>
    </row>
    <row r="1094" spans="1:11" x14ac:dyDescent="0.25">
      <c r="A1094" s="53" t="s">
        <v>220</v>
      </c>
      <c r="B1094" s="113" t="s">
        <v>114</v>
      </c>
      <c r="C1094" s="114"/>
      <c r="D1094" s="114"/>
      <c r="E1094" s="114"/>
      <c r="F1094" s="114"/>
      <c r="G1094" s="114"/>
      <c r="H1094" s="114"/>
      <c r="I1094" s="115"/>
      <c r="J1094" s="48" t="s">
        <v>22</v>
      </c>
      <c r="K1094" s="52" t="s">
        <v>38</v>
      </c>
    </row>
    <row r="1095" spans="1:11" x14ac:dyDescent="0.25">
      <c r="A1095" s="47" t="s">
        <v>13</v>
      </c>
      <c r="B1095" s="109" t="s">
        <v>14</v>
      </c>
      <c r="C1095" s="109"/>
      <c r="D1095" s="109"/>
      <c r="E1095" s="109"/>
      <c r="F1095" s="49" t="s">
        <v>20</v>
      </c>
      <c r="G1095" s="49" t="s">
        <v>19</v>
      </c>
      <c r="H1095" s="49" t="s">
        <v>18</v>
      </c>
      <c r="I1095" s="49" t="s">
        <v>17</v>
      </c>
      <c r="J1095" s="49" t="s">
        <v>16</v>
      </c>
      <c r="K1095" s="49" t="s">
        <v>15</v>
      </c>
    </row>
    <row r="1096" spans="1:11" x14ac:dyDescent="0.25">
      <c r="A1096" s="111"/>
      <c r="B1096" s="112" t="s">
        <v>34</v>
      </c>
      <c r="C1096" s="112"/>
      <c r="D1096" s="112"/>
      <c r="E1096" s="112"/>
      <c r="F1096" s="42">
        <f>+F1063</f>
        <v>1</v>
      </c>
      <c r="G1096" s="42">
        <f>+G1063</f>
        <v>1</v>
      </c>
      <c r="H1096" s="100">
        <f>+H1063</f>
        <v>2.27</v>
      </c>
      <c r="I1096" s="102"/>
      <c r="J1096" s="42"/>
      <c r="K1096" s="42">
        <f t="shared" ref="K1096:K1124" si="90">+PRODUCT(F1096:J1096)</f>
        <v>2.27</v>
      </c>
    </row>
    <row r="1097" spans="1:11" x14ac:dyDescent="0.25">
      <c r="A1097" s="111"/>
      <c r="B1097" s="112"/>
      <c r="C1097" s="112"/>
      <c r="D1097" s="112"/>
      <c r="E1097" s="112"/>
      <c r="F1097" s="42">
        <f t="shared" ref="F1097:G1097" si="91">+F1064</f>
        <v>1</v>
      </c>
      <c r="G1097" s="42">
        <f t="shared" si="91"/>
        <v>8</v>
      </c>
      <c r="H1097" s="100">
        <f t="shared" ref="H1097:H1124" si="92">+H1064</f>
        <v>1.27</v>
      </c>
      <c r="I1097" s="102"/>
      <c r="J1097" s="42"/>
      <c r="K1097" s="42">
        <f t="shared" si="90"/>
        <v>10.16</v>
      </c>
    </row>
    <row r="1098" spans="1:11" x14ac:dyDescent="0.25">
      <c r="A1098" s="111"/>
      <c r="B1098" s="112"/>
      <c r="C1098" s="112"/>
      <c r="D1098" s="112"/>
      <c r="E1098" s="112"/>
      <c r="F1098" s="42">
        <f t="shared" ref="F1098:G1098" si="93">+F1065</f>
        <v>1</v>
      </c>
      <c r="G1098" s="42">
        <f t="shared" si="93"/>
        <v>1</v>
      </c>
      <c r="H1098" s="100">
        <f t="shared" si="92"/>
        <v>2.23</v>
      </c>
      <c r="I1098" s="102"/>
      <c r="J1098" s="42"/>
      <c r="K1098" s="42">
        <f t="shared" si="90"/>
        <v>2.23</v>
      </c>
    </row>
    <row r="1099" spans="1:11" x14ac:dyDescent="0.25">
      <c r="A1099" s="111"/>
      <c r="B1099" s="112"/>
      <c r="C1099" s="112"/>
      <c r="D1099" s="112"/>
      <c r="E1099" s="112"/>
      <c r="F1099" s="42">
        <f t="shared" ref="F1099:G1099" si="94">+F1066</f>
        <v>1</v>
      </c>
      <c r="G1099" s="42">
        <f t="shared" si="94"/>
        <v>1</v>
      </c>
      <c r="H1099" s="100">
        <f t="shared" si="92"/>
        <v>9.31</v>
      </c>
      <c r="I1099" s="102"/>
      <c r="J1099" s="42"/>
      <c r="K1099" s="42">
        <f t="shared" si="90"/>
        <v>9.31</v>
      </c>
    </row>
    <row r="1100" spans="1:11" x14ac:dyDescent="0.25">
      <c r="A1100" s="111"/>
      <c r="B1100" s="112"/>
      <c r="C1100" s="112"/>
      <c r="D1100" s="112"/>
      <c r="E1100" s="112"/>
      <c r="F1100" s="42">
        <f t="shared" ref="F1100:G1100" si="95">+F1067</f>
        <v>1</v>
      </c>
      <c r="G1100" s="42">
        <f t="shared" si="95"/>
        <v>1</v>
      </c>
      <c r="H1100" s="100">
        <f t="shared" si="92"/>
        <v>5.0199999999999996</v>
      </c>
      <c r="I1100" s="102"/>
      <c r="J1100" s="42"/>
      <c r="K1100" s="42">
        <f t="shared" si="90"/>
        <v>5.0199999999999996</v>
      </c>
    </row>
    <row r="1101" spans="1:11" x14ac:dyDescent="0.25">
      <c r="A1101" s="111"/>
      <c r="B1101" s="112"/>
      <c r="C1101" s="112"/>
      <c r="D1101" s="112"/>
      <c r="E1101" s="112"/>
      <c r="F1101" s="42">
        <f t="shared" ref="F1101:G1101" si="96">+F1068</f>
        <v>1</v>
      </c>
      <c r="G1101" s="42">
        <f t="shared" si="96"/>
        <v>1</v>
      </c>
      <c r="H1101" s="100">
        <f t="shared" si="92"/>
        <v>2.27</v>
      </c>
      <c r="I1101" s="102"/>
      <c r="J1101" s="42"/>
      <c r="K1101" s="42">
        <f t="shared" si="90"/>
        <v>2.27</v>
      </c>
    </row>
    <row r="1102" spans="1:11" x14ac:dyDescent="0.25">
      <c r="A1102" s="111"/>
      <c r="B1102" s="112"/>
      <c r="C1102" s="112"/>
      <c r="D1102" s="112"/>
      <c r="E1102" s="112"/>
      <c r="F1102" s="42">
        <f t="shared" ref="F1102:G1102" si="97">+F1069</f>
        <v>1</v>
      </c>
      <c r="G1102" s="42">
        <f t="shared" si="97"/>
        <v>1</v>
      </c>
      <c r="H1102" s="100">
        <f t="shared" si="92"/>
        <v>45.37</v>
      </c>
      <c r="I1102" s="102"/>
      <c r="J1102" s="42"/>
      <c r="K1102" s="42">
        <f t="shared" si="90"/>
        <v>45.37</v>
      </c>
    </row>
    <row r="1103" spans="1:11" x14ac:dyDescent="0.25">
      <c r="A1103" s="111"/>
      <c r="B1103" s="112" t="s">
        <v>35</v>
      </c>
      <c r="C1103" s="112"/>
      <c r="D1103" s="112"/>
      <c r="E1103" s="112"/>
      <c r="F1103" s="42">
        <f t="shared" ref="F1103:G1103" si="98">+F1070</f>
        <v>1</v>
      </c>
      <c r="G1103" s="42">
        <f t="shared" si="98"/>
        <v>1</v>
      </c>
      <c r="H1103" s="100">
        <f t="shared" si="92"/>
        <v>47.8</v>
      </c>
      <c r="I1103" s="102"/>
      <c r="J1103" s="42"/>
      <c r="K1103" s="42">
        <f t="shared" si="90"/>
        <v>47.8</v>
      </c>
    </row>
    <row r="1104" spans="1:11" x14ac:dyDescent="0.25">
      <c r="A1104" s="111"/>
      <c r="B1104" s="112"/>
      <c r="C1104" s="112"/>
      <c r="D1104" s="112"/>
      <c r="E1104" s="112"/>
      <c r="F1104" s="42">
        <f t="shared" ref="F1104:G1104" si="99">+F1071</f>
        <v>1</v>
      </c>
      <c r="G1104" s="42">
        <f t="shared" si="99"/>
        <v>1</v>
      </c>
      <c r="H1104" s="100">
        <f t="shared" si="92"/>
        <v>46.14</v>
      </c>
      <c r="I1104" s="102"/>
      <c r="J1104" s="42"/>
      <c r="K1104" s="42">
        <f t="shared" si="90"/>
        <v>46.14</v>
      </c>
    </row>
    <row r="1105" spans="1:11" x14ac:dyDescent="0.25">
      <c r="A1105" s="111"/>
      <c r="B1105" s="112" t="s">
        <v>36</v>
      </c>
      <c r="C1105" s="112"/>
      <c r="D1105" s="112"/>
      <c r="E1105" s="112"/>
      <c r="F1105" s="42">
        <f t="shared" ref="F1105:G1105" si="100">+F1072</f>
        <v>1</v>
      </c>
      <c r="G1105" s="42">
        <f t="shared" si="100"/>
        <v>1</v>
      </c>
      <c r="H1105" s="100">
        <f t="shared" si="92"/>
        <v>45.37</v>
      </c>
      <c r="I1105" s="102"/>
      <c r="J1105" s="42"/>
      <c r="K1105" s="42">
        <f t="shared" si="90"/>
        <v>45.37</v>
      </c>
    </row>
    <row r="1106" spans="1:11" x14ac:dyDescent="0.25">
      <c r="A1106" s="111"/>
      <c r="B1106" s="112"/>
      <c r="C1106" s="112"/>
      <c r="D1106" s="112"/>
      <c r="E1106" s="112"/>
      <c r="F1106" s="42">
        <f t="shared" ref="F1106:G1106" si="101">+F1073</f>
        <v>1</v>
      </c>
      <c r="G1106" s="42">
        <f t="shared" si="101"/>
        <v>1</v>
      </c>
      <c r="H1106" s="100">
        <f t="shared" si="92"/>
        <v>54.67</v>
      </c>
      <c r="I1106" s="102"/>
      <c r="J1106" s="42"/>
      <c r="K1106" s="42">
        <f t="shared" si="90"/>
        <v>54.67</v>
      </c>
    </row>
    <row r="1107" spans="1:11" x14ac:dyDescent="0.25">
      <c r="A1107" s="111"/>
      <c r="B1107" s="112"/>
      <c r="C1107" s="112"/>
      <c r="D1107" s="112"/>
      <c r="E1107" s="112"/>
      <c r="F1107" s="42">
        <f t="shared" ref="F1107:G1107" si="102">+F1074</f>
        <v>1</v>
      </c>
      <c r="G1107" s="42">
        <f t="shared" si="102"/>
        <v>1</v>
      </c>
      <c r="H1107" s="100">
        <f t="shared" si="92"/>
        <v>48.96</v>
      </c>
      <c r="I1107" s="102"/>
      <c r="J1107" s="42"/>
      <c r="K1107" s="42">
        <f t="shared" si="90"/>
        <v>48.96</v>
      </c>
    </row>
    <row r="1108" spans="1:11" x14ac:dyDescent="0.25">
      <c r="A1108" s="111"/>
      <c r="B1108" s="112"/>
      <c r="C1108" s="112"/>
      <c r="D1108" s="112"/>
      <c r="E1108" s="112"/>
      <c r="F1108" s="42">
        <f t="shared" ref="F1108:G1108" si="103">+F1075</f>
        <v>1</v>
      </c>
      <c r="G1108" s="42">
        <f t="shared" si="103"/>
        <v>1</v>
      </c>
      <c r="H1108" s="100">
        <f t="shared" si="92"/>
        <v>45.36</v>
      </c>
      <c r="I1108" s="102"/>
      <c r="J1108" s="42"/>
      <c r="K1108" s="42">
        <f t="shared" si="90"/>
        <v>45.36</v>
      </c>
    </row>
    <row r="1109" spans="1:11" x14ac:dyDescent="0.25">
      <c r="A1109" s="111"/>
      <c r="B1109" s="112"/>
      <c r="C1109" s="112"/>
      <c r="D1109" s="112"/>
      <c r="E1109" s="112"/>
      <c r="F1109" s="42">
        <f t="shared" ref="F1109:G1109" si="104">+F1076</f>
        <v>1</v>
      </c>
      <c r="G1109" s="42">
        <f t="shared" si="104"/>
        <v>1</v>
      </c>
      <c r="H1109" s="100">
        <f>+H1076</f>
        <v>29.04</v>
      </c>
      <c r="I1109" s="102"/>
      <c r="J1109" s="42"/>
      <c r="K1109" s="42">
        <f t="shared" si="90"/>
        <v>29.04</v>
      </c>
    </row>
    <row r="1110" spans="1:11" x14ac:dyDescent="0.25">
      <c r="A1110" s="111"/>
      <c r="B1110" s="112"/>
      <c r="C1110" s="112"/>
      <c r="D1110" s="112"/>
      <c r="E1110" s="112"/>
      <c r="F1110" s="42">
        <f t="shared" ref="F1110:G1110" si="105">+F1077</f>
        <v>1</v>
      </c>
      <c r="G1110" s="42">
        <f t="shared" si="105"/>
        <v>1</v>
      </c>
      <c r="H1110" s="100">
        <f t="shared" si="92"/>
        <v>31.09</v>
      </c>
      <c r="I1110" s="102"/>
      <c r="J1110" s="42"/>
      <c r="K1110" s="42">
        <f t="shared" si="90"/>
        <v>31.09</v>
      </c>
    </row>
    <row r="1111" spans="1:11" x14ac:dyDescent="0.25">
      <c r="A1111" s="111"/>
      <c r="B1111" s="112"/>
      <c r="C1111" s="112"/>
      <c r="D1111" s="112"/>
      <c r="E1111" s="112"/>
      <c r="F1111" s="42">
        <f t="shared" ref="F1111:G1111" si="106">+F1078</f>
        <v>1</v>
      </c>
      <c r="G1111" s="42">
        <f t="shared" si="106"/>
        <v>1</v>
      </c>
      <c r="H1111" s="100">
        <f t="shared" si="92"/>
        <v>45.32</v>
      </c>
      <c r="I1111" s="102"/>
      <c r="J1111" s="42"/>
      <c r="K1111" s="42">
        <f t="shared" si="90"/>
        <v>45.32</v>
      </c>
    </row>
    <row r="1112" spans="1:11" x14ac:dyDescent="0.25">
      <c r="A1112" s="111"/>
      <c r="B1112" s="112" t="s">
        <v>37</v>
      </c>
      <c r="C1112" s="112"/>
      <c r="D1112" s="112"/>
      <c r="E1112" s="112"/>
      <c r="F1112" s="42">
        <f t="shared" ref="F1112:G1112" si="107">+F1079</f>
        <v>1</v>
      </c>
      <c r="G1112" s="42">
        <f t="shared" si="107"/>
        <v>1</v>
      </c>
      <c r="H1112" s="100">
        <f t="shared" si="92"/>
        <v>2.27</v>
      </c>
      <c r="I1112" s="102"/>
      <c r="J1112" s="42"/>
      <c r="K1112" s="42">
        <f t="shared" si="90"/>
        <v>2.27</v>
      </c>
    </row>
    <row r="1113" spans="1:11" x14ac:dyDescent="0.25">
      <c r="A1113" s="111"/>
      <c r="B1113" s="112"/>
      <c r="C1113" s="112"/>
      <c r="D1113" s="112"/>
      <c r="E1113" s="112"/>
      <c r="F1113" s="42">
        <f t="shared" ref="F1113:G1113" si="108">+F1080</f>
        <v>1</v>
      </c>
      <c r="G1113" s="42">
        <f t="shared" si="108"/>
        <v>1</v>
      </c>
      <c r="H1113" s="100">
        <f t="shared" si="92"/>
        <v>77.930000000000007</v>
      </c>
      <c r="I1113" s="102"/>
      <c r="J1113" s="42"/>
      <c r="K1113" s="42">
        <f t="shared" si="90"/>
        <v>77.930000000000007</v>
      </c>
    </row>
    <row r="1114" spans="1:11" x14ac:dyDescent="0.25">
      <c r="A1114" s="111"/>
      <c r="B1114" s="112"/>
      <c r="C1114" s="112"/>
      <c r="D1114" s="112"/>
      <c r="E1114" s="112"/>
      <c r="F1114" s="42">
        <f t="shared" ref="F1114:G1114" si="109">+F1081</f>
        <v>1</v>
      </c>
      <c r="G1114" s="42">
        <f t="shared" si="109"/>
        <v>1</v>
      </c>
      <c r="H1114" s="100">
        <f t="shared" si="92"/>
        <v>72.52</v>
      </c>
      <c r="I1114" s="102"/>
      <c r="J1114" s="42"/>
      <c r="K1114" s="42">
        <f t="shared" si="90"/>
        <v>72.52</v>
      </c>
    </row>
    <row r="1115" spans="1:11" x14ac:dyDescent="0.25">
      <c r="A1115" s="111"/>
      <c r="B1115" s="112"/>
      <c r="C1115" s="112"/>
      <c r="D1115" s="112"/>
      <c r="E1115" s="112"/>
      <c r="F1115" s="42">
        <f t="shared" ref="F1115:G1115" si="110">+F1082</f>
        <v>1</v>
      </c>
      <c r="G1115" s="42">
        <f t="shared" si="110"/>
        <v>1</v>
      </c>
      <c r="H1115" s="100">
        <f t="shared" si="92"/>
        <v>2.27</v>
      </c>
      <c r="I1115" s="102"/>
      <c r="J1115" s="42"/>
      <c r="K1115" s="42">
        <f t="shared" si="90"/>
        <v>2.27</v>
      </c>
    </row>
    <row r="1116" spans="1:11" x14ac:dyDescent="0.25">
      <c r="A1116" s="111"/>
      <c r="B1116" s="112"/>
      <c r="C1116" s="112"/>
      <c r="D1116" s="112"/>
      <c r="E1116" s="112"/>
      <c r="F1116" s="42">
        <f>+F1083</f>
        <v>1</v>
      </c>
      <c r="G1116" s="42">
        <f>+G1083</f>
        <v>1</v>
      </c>
      <c r="H1116" s="100">
        <f t="shared" si="92"/>
        <v>20.53</v>
      </c>
      <c r="I1116" s="102"/>
      <c r="J1116" s="42"/>
      <c r="K1116" s="42">
        <f t="shared" si="90"/>
        <v>20.53</v>
      </c>
    </row>
    <row r="1117" spans="1:11" x14ac:dyDescent="0.25">
      <c r="A1117" s="111"/>
      <c r="B1117" s="112"/>
      <c r="C1117" s="112"/>
      <c r="D1117" s="112"/>
      <c r="E1117" s="112"/>
      <c r="F1117" s="42">
        <f t="shared" ref="F1117:G1117" si="111">+F1084</f>
        <v>1</v>
      </c>
      <c r="G1117" s="42">
        <f t="shared" si="111"/>
        <v>1</v>
      </c>
      <c r="H1117" s="100">
        <f t="shared" si="92"/>
        <v>19.02</v>
      </c>
      <c r="I1117" s="102"/>
      <c r="J1117" s="42"/>
      <c r="K1117" s="42">
        <f t="shared" si="90"/>
        <v>19.02</v>
      </c>
    </row>
    <row r="1118" spans="1:11" x14ac:dyDescent="0.25">
      <c r="A1118" s="111"/>
      <c r="B1118" s="112"/>
      <c r="C1118" s="112"/>
      <c r="D1118" s="112"/>
      <c r="E1118" s="112"/>
      <c r="F1118" s="42">
        <f t="shared" ref="F1118:G1118" si="112">+F1085</f>
        <v>1</v>
      </c>
      <c r="G1118" s="42">
        <f t="shared" si="112"/>
        <v>1</v>
      </c>
      <c r="H1118" s="100">
        <f t="shared" si="92"/>
        <v>22.59</v>
      </c>
      <c r="I1118" s="102"/>
      <c r="J1118" s="42"/>
      <c r="K1118" s="42">
        <f t="shared" si="90"/>
        <v>22.59</v>
      </c>
    </row>
    <row r="1119" spans="1:11" x14ac:dyDescent="0.25">
      <c r="A1119" s="111"/>
      <c r="B1119" s="112"/>
      <c r="C1119" s="112"/>
      <c r="D1119" s="112"/>
      <c r="E1119" s="112"/>
      <c r="F1119" s="42">
        <f t="shared" ref="F1119:G1119" si="113">+F1086</f>
        <v>1</v>
      </c>
      <c r="G1119" s="42">
        <f t="shared" si="113"/>
        <v>1</v>
      </c>
      <c r="H1119" s="100">
        <f t="shared" si="92"/>
        <v>17.98</v>
      </c>
      <c r="I1119" s="102"/>
      <c r="J1119" s="42"/>
      <c r="K1119" s="42">
        <f t="shared" si="90"/>
        <v>17.98</v>
      </c>
    </row>
    <row r="1120" spans="1:11" x14ac:dyDescent="0.25">
      <c r="A1120" s="111"/>
      <c r="B1120" s="112"/>
      <c r="C1120" s="112"/>
      <c r="D1120" s="112"/>
      <c r="E1120" s="112"/>
      <c r="F1120" s="42">
        <f t="shared" ref="F1120:G1120" si="114">+F1087</f>
        <v>1</v>
      </c>
      <c r="G1120" s="42">
        <f t="shared" si="114"/>
        <v>1</v>
      </c>
      <c r="H1120" s="100">
        <f t="shared" si="92"/>
        <v>17.07</v>
      </c>
      <c r="I1120" s="102"/>
      <c r="J1120" s="42"/>
      <c r="K1120" s="42">
        <f t="shared" si="90"/>
        <v>17.07</v>
      </c>
    </row>
    <row r="1121" spans="1:11" x14ac:dyDescent="0.25">
      <c r="A1121" s="111"/>
      <c r="B1121" s="112"/>
      <c r="C1121" s="112"/>
      <c r="D1121" s="112"/>
      <c r="E1121" s="112"/>
      <c r="F1121" s="42">
        <f t="shared" ref="F1121:G1121" si="115">+F1088</f>
        <v>1</v>
      </c>
      <c r="G1121" s="42">
        <f t="shared" si="115"/>
        <v>1</v>
      </c>
      <c r="H1121" s="100">
        <f>+H1088</f>
        <v>18.36</v>
      </c>
      <c r="I1121" s="102"/>
      <c r="J1121" s="42"/>
      <c r="K1121" s="42">
        <f t="shared" si="90"/>
        <v>18.36</v>
      </c>
    </row>
    <row r="1122" spans="1:11" x14ac:dyDescent="0.25">
      <c r="A1122" s="111"/>
      <c r="B1122" s="112"/>
      <c r="C1122" s="112"/>
      <c r="D1122" s="112"/>
      <c r="E1122" s="112"/>
      <c r="F1122" s="42">
        <f t="shared" ref="F1122:G1122" si="116">+F1089</f>
        <v>1</v>
      </c>
      <c r="G1122" s="42">
        <f t="shared" si="116"/>
        <v>1</v>
      </c>
      <c r="H1122" s="100">
        <f t="shared" si="92"/>
        <v>14.81</v>
      </c>
      <c r="I1122" s="102"/>
      <c r="J1122" s="42"/>
      <c r="K1122" s="42">
        <f t="shared" si="90"/>
        <v>14.81</v>
      </c>
    </row>
    <row r="1123" spans="1:11" x14ac:dyDescent="0.25">
      <c r="A1123" s="111"/>
      <c r="B1123" s="112"/>
      <c r="C1123" s="112"/>
      <c r="D1123" s="112"/>
      <c r="E1123" s="112"/>
      <c r="F1123" s="42">
        <f t="shared" ref="F1123:G1123" si="117">+F1090</f>
        <v>1</v>
      </c>
      <c r="G1123" s="42">
        <f t="shared" si="117"/>
        <v>1</v>
      </c>
      <c r="H1123" s="100">
        <f t="shared" si="92"/>
        <v>18.14</v>
      </c>
      <c r="I1123" s="102"/>
      <c r="J1123" s="42"/>
      <c r="K1123" s="42">
        <f t="shared" si="90"/>
        <v>18.14</v>
      </c>
    </row>
    <row r="1124" spans="1:11" x14ac:dyDescent="0.25">
      <c r="A1124" s="111"/>
      <c r="B1124" s="112"/>
      <c r="C1124" s="112"/>
      <c r="D1124" s="112"/>
      <c r="E1124" s="112"/>
      <c r="F1124" s="42">
        <f t="shared" ref="F1124:G1124" si="118">+F1091</f>
        <v>1</v>
      </c>
      <c r="G1124" s="42">
        <f t="shared" si="118"/>
        <v>1</v>
      </c>
      <c r="H1124" s="100">
        <f t="shared" si="92"/>
        <v>42</v>
      </c>
      <c r="I1124" s="102"/>
      <c r="J1124" s="42"/>
      <c r="K1124" s="42">
        <f t="shared" si="90"/>
        <v>42</v>
      </c>
    </row>
    <row r="1125" spans="1:11" x14ac:dyDescent="0.25">
      <c r="G1125" s="100" t="str">
        <f>+CONCATENATE("Metrado Total :",K1094)</f>
        <v>Metrado Total :m2</v>
      </c>
      <c r="H1125" s="101"/>
      <c r="I1125" s="102"/>
      <c r="K1125" s="54">
        <f>+SUM(K1096:K1124)</f>
        <v>815.86999999999989</v>
      </c>
    </row>
    <row r="1127" spans="1:11" x14ac:dyDescent="0.25">
      <c r="A1127" s="53" t="s">
        <v>221</v>
      </c>
      <c r="B1127" s="113" t="s">
        <v>116</v>
      </c>
      <c r="C1127" s="114"/>
      <c r="D1127" s="114"/>
      <c r="E1127" s="114"/>
      <c r="F1127" s="114"/>
      <c r="G1127" s="114"/>
      <c r="H1127" s="114"/>
      <c r="I1127" s="115"/>
      <c r="J1127" s="48" t="s">
        <v>22</v>
      </c>
      <c r="K1127" s="52" t="s">
        <v>115</v>
      </c>
    </row>
    <row r="1128" spans="1:11" x14ac:dyDescent="0.25">
      <c r="A1128" s="47" t="s">
        <v>13</v>
      </c>
      <c r="B1128" s="109" t="s">
        <v>14</v>
      </c>
      <c r="C1128" s="109"/>
      <c r="D1128" s="109"/>
      <c r="E1128" s="109"/>
      <c r="F1128" s="49" t="s">
        <v>20</v>
      </c>
      <c r="G1128" s="49" t="s">
        <v>19</v>
      </c>
      <c r="H1128" s="49" t="s">
        <v>18</v>
      </c>
      <c r="I1128" s="49" t="s">
        <v>17</v>
      </c>
      <c r="J1128" s="49" t="s">
        <v>16</v>
      </c>
      <c r="K1128" s="49" t="s">
        <v>15</v>
      </c>
    </row>
    <row r="1129" spans="1:11" x14ac:dyDescent="0.25">
      <c r="A1129" s="111"/>
      <c r="B1129" s="111" t="s">
        <v>34</v>
      </c>
      <c r="C1129" s="111"/>
      <c r="D1129" s="111"/>
      <c r="E1129" s="111"/>
      <c r="F1129" s="42">
        <v>1</v>
      </c>
      <c r="G1129" s="42">
        <v>33</v>
      </c>
      <c r="H1129" s="42"/>
      <c r="I1129" s="42"/>
      <c r="J1129" s="42"/>
      <c r="K1129" s="42">
        <f t="shared" ref="K1129:K1132" si="119">+PRODUCT(F1129:J1129)</f>
        <v>33</v>
      </c>
    </row>
    <row r="1130" spans="1:11" x14ac:dyDescent="0.25">
      <c r="A1130" s="111"/>
      <c r="B1130" s="111" t="s">
        <v>35</v>
      </c>
      <c r="C1130" s="111"/>
      <c r="D1130" s="111"/>
      <c r="E1130" s="111"/>
      <c r="F1130" s="42">
        <v>1</v>
      </c>
      <c r="G1130" s="42">
        <v>12</v>
      </c>
      <c r="H1130" s="42"/>
      <c r="I1130" s="42"/>
      <c r="J1130" s="42"/>
      <c r="K1130" s="42">
        <f t="shared" si="119"/>
        <v>12</v>
      </c>
    </row>
    <row r="1131" spans="1:11" x14ac:dyDescent="0.25">
      <c r="A1131" s="111"/>
      <c r="B1131" s="111" t="s">
        <v>36</v>
      </c>
      <c r="C1131" s="111"/>
      <c r="D1131" s="111"/>
      <c r="E1131" s="111"/>
      <c r="F1131" s="42">
        <v>1</v>
      </c>
      <c r="G1131" s="42">
        <v>51</v>
      </c>
      <c r="H1131" s="42"/>
      <c r="I1131" s="42"/>
      <c r="J1131" s="42"/>
      <c r="K1131" s="42">
        <f t="shared" si="119"/>
        <v>51</v>
      </c>
    </row>
    <row r="1132" spans="1:11" x14ac:dyDescent="0.25">
      <c r="A1132" s="111"/>
      <c r="B1132" s="111" t="s">
        <v>37</v>
      </c>
      <c r="C1132" s="111"/>
      <c r="D1132" s="111"/>
      <c r="E1132" s="111"/>
      <c r="F1132" s="42">
        <v>1</v>
      </c>
      <c r="G1132" s="42">
        <v>51</v>
      </c>
      <c r="H1132" s="42"/>
      <c r="I1132" s="42"/>
      <c r="J1132" s="42"/>
      <c r="K1132" s="42">
        <f t="shared" si="119"/>
        <v>51</v>
      </c>
    </row>
    <row r="1133" spans="1:11" x14ac:dyDescent="0.25">
      <c r="G1133" s="100" t="str">
        <f>+CONCATENATE("Metrado Total :",K1127)</f>
        <v>Metrado Total :UND</v>
      </c>
      <c r="H1133" s="101"/>
      <c r="I1133" s="102"/>
      <c r="K1133" s="54">
        <f>+SUM(K1129:K1132)</f>
        <v>147</v>
      </c>
    </row>
    <row r="1134" spans="1:11" ht="15.75" thickBot="1" x14ac:dyDescent="0.3"/>
    <row r="1135" spans="1:11" ht="15.75" thickBot="1" x14ac:dyDescent="0.3">
      <c r="A1135" s="27" t="s">
        <v>222</v>
      </c>
      <c r="B1135" s="103" t="s">
        <v>118</v>
      </c>
      <c r="C1135" s="104"/>
      <c r="D1135" s="104"/>
      <c r="E1135" s="104"/>
      <c r="F1135" s="104"/>
      <c r="G1135" s="104"/>
      <c r="H1135" s="104"/>
      <c r="I1135" s="104"/>
      <c r="J1135" s="104"/>
      <c r="K1135" s="105"/>
    </row>
    <row r="1136" spans="1:11" x14ac:dyDescent="0.25">
      <c r="A1136" s="53" t="s">
        <v>223</v>
      </c>
      <c r="B1136" s="106" t="s">
        <v>118</v>
      </c>
      <c r="C1136" s="107"/>
      <c r="D1136" s="107"/>
      <c r="E1136" s="107"/>
      <c r="F1136" s="107"/>
      <c r="G1136" s="107"/>
      <c r="H1136" s="107"/>
      <c r="I1136" s="108"/>
      <c r="J1136" s="48" t="s">
        <v>22</v>
      </c>
      <c r="K1136" s="52" t="s">
        <v>119</v>
      </c>
    </row>
    <row r="1137" spans="1:11" x14ac:dyDescent="0.25">
      <c r="A1137" s="47" t="s">
        <v>13</v>
      </c>
      <c r="B1137" s="109" t="s">
        <v>14</v>
      </c>
      <c r="C1137" s="109"/>
      <c r="D1137" s="109"/>
      <c r="E1137" s="109"/>
      <c r="F1137" s="49" t="s">
        <v>20</v>
      </c>
      <c r="G1137" s="49" t="s">
        <v>19</v>
      </c>
      <c r="H1137" s="49" t="s">
        <v>18</v>
      </c>
      <c r="I1137" s="49" t="s">
        <v>17</v>
      </c>
      <c r="J1137" s="49" t="s">
        <v>16</v>
      </c>
      <c r="K1137" s="49" t="s">
        <v>15</v>
      </c>
    </row>
    <row r="1138" spans="1:11" x14ac:dyDescent="0.25">
      <c r="A1138" s="111"/>
      <c r="B1138" s="111" t="s">
        <v>34</v>
      </c>
      <c r="C1138" s="111"/>
      <c r="D1138" s="111"/>
      <c r="E1138" s="111"/>
      <c r="F1138" s="42">
        <v>1</v>
      </c>
      <c r="G1138" s="42">
        <v>1</v>
      </c>
      <c r="H1138" s="42"/>
      <c r="I1138" s="42"/>
      <c r="J1138" s="42"/>
      <c r="K1138" s="42">
        <f t="shared" ref="K1138:K1141" si="120">+PRODUCT(F1138:J1138)</f>
        <v>1</v>
      </c>
    </row>
    <row r="1139" spans="1:11" x14ac:dyDescent="0.25">
      <c r="A1139" s="111"/>
      <c r="B1139" s="111" t="s">
        <v>35</v>
      </c>
      <c r="C1139" s="111"/>
      <c r="D1139" s="111"/>
      <c r="E1139" s="111"/>
      <c r="F1139" s="42">
        <v>1</v>
      </c>
      <c r="G1139" s="42">
        <v>1</v>
      </c>
      <c r="H1139" s="42"/>
      <c r="I1139" s="42"/>
      <c r="J1139" s="42"/>
      <c r="K1139" s="42">
        <f t="shared" si="120"/>
        <v>1</v>
      </c>
    </row>
    <row r="1140" spans="1:11" x14ac:dyDescent="0.25">
      <c r="A1140" s="111"/>
      <c r="B1140" s="111" t="s">
        <v>36</v>
      </c>
      <c r="C1140" s="111"/>
      <c r="D1140" s="111"/>
      <c r="E1140" s="111"/>
      <c r="F1140" s="42">
        <v>1</v>
      </c>
      <c r="G1140" s="42">
        <v>1</v>
      </c>
      <c r="H1140" s="42"/>
      <c r="I1140" s="42"/>
      <c r="J1140" s="42"/>
      <c r="K1140" s="42">
        <f t="shared" si="120"/>
        <v>1</v>
      </c>
    </row>
    <row r="1141" spans="1:11" x14ac:dyDescent="0.25">
      <c r="A1141" s="111"/>
      <c r="B1141" s="111" t="s">
        <v>37</v>
      </c>
      <c r="C1141" s="111"/>
      <c r="D1141" s="111"/>
      <c r="E1141" s="111"/>
      <c r="F1141" s="42">
        <v>1</v>
      </c>
      <c r="G1141" s="42">
        <v>1</v>
      </c>
      <c r="H1141" s="42"/>
      <c r="I1141" s="42"/>
      <c r="J1141" s="42"/>
      <c r="K1141" s="42">
        <f t="shared" si="120"/>
        <v>1</v>
      </c>
    </row>
    <row r="1142" spans="1:11" x14ac:dyDescent="0.25">
      <c r="G1142" s="100" t="str">
        <f>+CONCATENATE("Metrado Total :",K1136)</f>
        <v>Metrado Total :GLB</v>
      </c>
      <c r="H1142" s="101"/>
      <c r="I1142" s="102"/>
      <c r="K1142" s="54">
        <v>1</v>
      </c>
    </row>
    <row r="1143" spans="1:11" ht="15.75" thickBot="1" x14ac:dyDescent="0.3"/>
    <row r="1144" spans="1:11" ht="15.75" thickBot="1" x14ac:dyDescent="0.3">
      <c r="A1144" s="27" t="s">
        <v>224</v>
      </c>
      <c r="B1144" s="103" t="s">
        <v>190</v>
      </c>
      <c r="C1144" s="104"/>
      <c r="D1144" s="104"/>
      <c r="E1144" s="104"/>
      <c r="F1144" s="104"/>
      <c r="G1144" s="104"/>
      <c r="H1144" s="104"/>
      <c r="I1144" s="104"/>
      <c r="J1144" s="104"/>
      <c r="K1144" s="105"/>
    </row>
    <row r="1145" spans="1:11" x14ac:dyDescent="0.25">
      <c r="A1145" s="53" t="s">
        <v>225</v>
      </c>
      <c r="B1145" s="106" t="s">
        <v>105</v>
      </c>
      <c r="C1145" s="107"/>
      <c r="D1145" s="107"/>
      <c r="E1145" s="107"/>
      <c r="F1145" s="107"/>
      <c r="G1145" s="107"/>
      <c r="H1145" s="107"/>
      <c r="I1145" s="108"/>
      <c r="J1145" s="48" t="s">
        <v>22</v>
      </c>
      <c r="K1145" s="52" t="s">
        <v>43</v>
      </c>
    </row>
    <row r="1146" spans="1:11" x14ac:dyDescent="0.25">
      <c r="A1146" s="47" t="s">
        <v>13</v>
      </c>
      <c r="B1146" s="109" t="s">
        <v>14</v>
      </c>
      <c r="C1146" s="109"/>
      <c r="D1146" s="109"/>
      <c r="E1146" s="109"/>
      <c r="F1146" s="49" t="s">
        <v>20</v>
      </c>
      <c r="G1146" s="49" t="s">
        <v>19</v>
      </c>
      <c r="H1146" s="49" t="s">
        <v>18</v>
      </c>
      <c r="I1146" s="49" t="s">
        <v>17</v>
      </c>
      <c r="J1146" s="49" t="s">
        <v>16</v>
      </c>
      <c r="K1146" s="49" t="s">
        <v>15</v>
      </c>
    </row>
    <row r="1147" spans="1:11" x14ac:dyDescent="0.25">
      <c r="A1147" s="111"/>
      <c r="B1147" s="111" t="s">
        <v>34</v>
      </c>
      <c r="C1147" s="111"/>
      <c r="D1147" s="111"/>
      <c r="E1147" s="111"/>
      <c r="F1147" s="42">
        <v>2</v>
      </c>
      <c r="G1147" s="42">
        <v>9</v>
      </c>
      <c r="H1147" s="42">
        <v>0.2</v>
      </c>
      <c r="I1147" s="42">
        <v>0.2</v>
      </c>
      <c r="J1147" s="42">
        <v>0.4</v>
      </c>
      <c r="K1147" s="42">
        <f t="shared" ref="K1147:K1150" si="121">+PRODUCT(F1147:J1147)</f>
        <v>0.28800000000000003</v>
      </c>
    </row>
    <row r="1148" spans="1:11" x14ac:dyDescent="0.25">
      <c r="A1148" s="111"/>
      <c r="B1148" s="111" t="s">
        <v>35</v>
      </c>
      <c r="C1148" s="111"/>
      <c r="D1148" s="111"/>
      <c r="E1148" s="111"/>
      <c r="F1148" s="42">
        <v>2</v>
      </c>
      <c r="G1148" s="42">
        <v>4</v>
      </c>
      <c r="H1148" s="42">
        <v>0.2</v>
      </c>
      <c r="I1148" s="42">
        <v>0.2</v>
      </c>
      <c r="J1148" s="42">
        <v>0.4</v>
      </c>
      <c r="K1148" s="42">
        <f t="shared" si="121"/>
        <v>0.12800000000000003</v>
      </c>
    </row>
    <row r="1149" spans="1:11" x14ac:dyDescent="0.25">
      <c r="A1149" s="111"/>
      <c r="B1149" s="111" t="s">
        <v>36</v>
      </c>
      <c r="C1149" s="111"/>
      <c r="D1149" s="111"/>
      <c r="E1149" s="111"/>
      <c r="F1149" s="42">
        <v>2</v>
      </c>
      <c r="G1149" s="42">
        <v>10</v>
      </c>
      <c r="H1149" s="42">
        <v>0.2</v>
      </c>
      <c r="I1149" s="42">
        <v>0.2</v>
      </c>
      <c r="J1149" s="42">
        <v>0.4</v>
      </c>
      <c r="K1149" s="42">
        <f t="shared" si="121"/>
        <v>0.32000000000000006</v>
      </c>
    </row>
    <row r="1150" spans="1:11" x14ac:dyDescent="0.25">
      <c r="A1150" s="111"/>
      <c r="B1150" s="111" t="s">
        <v>37</v>
      </c>
      <c r="C1150" s="111"/>
      <c r="D1150" s="111"/>
      <c r="E1150" s="111"/>
      <c r="F1150" s="42">
        <v>2</v>
      </c>
      <c r="G1150" s="42">
        <v>10</v>
      </c>
      <c r="H1150" s="42">
        <v>0.2</v>
      </c>
      <c r="I1150" s="42">
        <v>0.2</v>
      </c>
      <c r="J1150" s="42">
        <v>0.4</v>
      </c>
      <c r="K1150" s="42">
        <f t="shared" si="121"/>
        <v>0.32000000000000006</v>
      </c>
    </row>
    <row r="1151" spans="1:11" x14ac:dyDescent="0.25">
      <c r="G1151" s="100" t="str">
        <f>+CONCATENATE("Metrado Total :",K1145)</f>
        <v>Metrado Total :m3</v>
      </c>
      <c r="H1151" s="101"/>
      <c r="I1151" s="102"/>
      <c r="K1151" s="54">
        <f>+SUM(K1147:K1150)</f>
        <v>1.056</v>
      </c>
    </row>
    <row r="1153" spans="1:11" x14ac:dyDescent="0.25">
      <c r="A1153" s="53" t="s">
        <v>290</v>
      </c>
      <c r="B1153" s="113" t="s">
        <v>191</v>
      </c>
      <c r="C1153" s="114"/>
      <c r="D1153" s="114"/>
      <c r="E1153" s="114"/>
      <c r="F1153" s="114"/>
      <c r="G1153" s="114"/>
      <c r="H1153" s="114"/>
      <c r="I1153" s="115"/>
      <c r="J1153" s="48" t="s">
        <v>22</v>
      </c>
      <c r="K1153" s="52" t="s">
        <v>43</v>
      </c>
    </row>
    <row r="1154" spans="1:11" x14ac:dyDescent="0.25">
      <c r="A1154" s="47" t="s">
        <v>13</v>
      </c>
      <c r="B1154" s="109" t="s">
        <v>14</v>
      </c>
      <c r="C1154" s="109"/>
      <c r="D1154" s="109"/>
      <c r="E1154" s="109"/>
      <c r="F1154" s="49" t="s">
        <v>20</v>
      </c>
      <c r="G1154" s="49" t="s">
        <v>19</v>
      </c>
      <c r="H1154" s="49" t="s">
        <v>18</v>
      </c>
      <c r="I1154" s="49" t="s">
        <v>17</v>
      </c>
      <c r="J1154" s="49" t="s">
        <v>16</v>
      </c>
      <c r="K1154" s="49" t="s">
        <v>15</v>
      </c>
    </row>
    <row r="1155" spans="1:11" x14ac:dyDescent="0.25">
      <c r="A1155" s="125"/>
      <c r="B1155" s="111" t="s">
        <v>34</v>
      </c>
      <c r="C1155" s="111"/>
      <c r="D1155" s="111"/>
      <c r="E1155" s="111"/>
      <c r="F1155" s="42">
        <v>2</v>
      </c>
      <c r="G1155" s="42">
        <v>9</v>
      </c>
      <c r="H1155" s="42">
        <v>0.2</v>
      </c>
      <c r="I1155" s="42">
        <v>0.2</v>
      </c>
      <c r="J1155" s="42">
        <v>0.4</v>
      </c>
      <c r="K1155" s="42">
        <f t="shared" ref="K1155:K1158" si="122">+PRODUCT(F1155:J1155)</f>
        <v>0.28800000000000003</v>
      </c>
    </row>
    <row r="1156" spans="1:11" x14ac:dyDescent="0.25">
      <c r="A1156" s="126"/>
      <c r="B1156" s="111" t="s">
        <v>35</v>
      </c>
      <c r="C1156" s="111"/>
      <c r="D1156" s="111"/>
      <c r="E1156" s="111"/>
      <c r="F1156" s="42">
        <v>2</v>
      </c>
      <c r="G1156" s="42">
        <v>4</v>
      </c>
      <c r="H1156" s="42">
        <v>0.2</v>
      </c>
      <c r="I1156" s="42">
        <v>0.2</v>
      </c>
      <c r="J1156" s="42">
        <v>0.4</v>
      </c>
      <c r="K1156" s="42">
        <f t="shared" si="122"/>
        <v>0.12800000000000003</v>
      </c>
    </row>
    <row r="1157" spans="1:11" x14ac:dyDescent="0.25">
      <c r="A1157" s="126"/>
      <c r="B1157" s="111" t="s">
        <v>36</v>
      </c>
      <c r="C1157" s="111"/>
      <c r="D1157" s="111"/>
      <c r="E1157" s="111"/>
      <c r="F1157" s="42">
        <v>2</v>
      </c>
      <c r="G1157" s="42">
        <v>10</v>
      </c>
      <c r="H1157" s="42">
        <v>0.2</v>
      </c>
      <c r="I1157" s="42">
        <v>0.2</v>
      </c>
      <c r="J1157" s="42">
        <v>0.4</v>
      </c>
      <c r="K1157" s="42">
        <f t="shared" si="122"/>
        <v>0.32000000000000006</v>
      </c>
    </row>
    <row r="1158" spans="1:11" x14ac:dyDescent="0.25">
      <c r="A1158" s="127"/>
      <c r="B1158" s="111" t="s">
        <v>37</v>
      </c>
      <c r="C1158" s="111"/>
      <c r="D1158" s="111"/>
      <c r="E1158" s="111"/>
      <c r="F1158" s="42">
        <v>2</v>
      </c>
      <c r="G1158" s="42">
        <v>10</v>
      </c>
      <c r="H1158" s="42">
        <v>0.2</v>
      </c>
      <c r="I1158" s="42">
        <v>0.2</v>
      </c>
      <c r="J1158" s="42">
        <v>0.4</v>
      </c>
      <c r="K1158" s="42">
        <f t="shared" si="122"/>
        <v>0.32000000000000006</v>
      </c>
    </row>
    <row r="1159" spans="1:11" x14ac:dyDescent="0.25">
      <c r="G1159" s="100" t="str">
        <f>+CONCATENATE("Metrado Total :",K1153)</f>
        <v>Metrado Total :m3</v>
      </c>
      <c r="H1159" s="101"/>
      <c r="I1159" s="102"/>
      <c r="K1159" s="54">
        <f>+SUM(K1155:K1158)</f>
        <v>1.056</v>
      </c>
    </row>
    <row r="1161" spans="1:11" x14ac:dyDescent="0.25">
      <c r="A1161" s="53" t="s">
        <v>291</v>
      </c>
      <c r="B1161" s="113" t="s">
        <v>138</v>
      </c>
      <c r="C1161" s="114"/>
      <c r="D1161" s="114"/>
      <c r="E1161" s="114"/>
      <c r="F1161" s="114"/>
      <c r="G1161" s="114"/>
      <c r="H1161" s="114"/>
      <c r="I1161" s="115"/>
      <c r="J1161" s="48" t="s">
        <v>22</v>
      </c>
      <c r="K1161" s="52" t="s">
        <v>115</v>
      </c>
    </row>
    <row r="1162" spans="1:11" x14ac:dyDescent="0.25">
      <c r="A1162" s="47" t="s">
        <v>13</v>
      </c>
      <c r="B1162" s="109" t="s">
        <v>14</v>
      </c>
      <c r="C1162" s="109"/>
      <c r="D1162" s="109"/>
      <c r="E1162" s="109"/>
      <c r="F1162" s="49" t="s">
        <v>20</v>
      </c>
      <c r="G1162" s="49" t="s">
        <v>19</v>
      </c>
      <c r="H1162" s="49" t="s">
        <v>18</v>
      </c>
      <c r="I1162" s="49" t="s">
        <v>17</v>
      </c>
      <c r="J1162" s="49" t="s">
        <v>16</v>
      </c>
      <c r="K1162" s="49" t="s">
        <v>15</v>
      </c>
    </row>
    <row r="1163" spans="1:11" x14ac:dyDescent="0.25">
      <c r="A1163" s="111"/>
      <c r="B1163" s="99" t="str">
        <f>+B1307</f>
        <v>INS</v>
      </c>
      <c r="C1163" s="99"/>
      <c r="D1163" s="99"/>
      <c r="E1163" s="99"/>
      <c r="F1163" s="42">
        <v>1</v>
      </c>
      <c r="G1163" s="42">
        <v>9</v>
      </c>
      <c r="H1163" s="42"/>
      <c r="I1163" s="42"/>
      <c r="J1163" s="42"/>
      <c r="K1163" s="42">
        <f t="shared" ref="K1163:K1166" si="123">+PRODUCT(F1163:J1163)</f>
        <v>9</v>
      </c>
    </row>
    <row r="1164" spans="1:11" x14ac:dyDescent="0.25">
      <c r="A1164" s="111"/>
      <c r="B1164" s="99" t="str">
        <f>+B1308</f>
        <v>Alameda Peatonal T-02</v>
      </c>
      <c r="C1164" s="99"/>
      <c r="D1164" s="99"/>
      <c r="E1164" s="99"/>
      <c r="F1164" s="42">
        <v>1</v>
      </c>
      <c r="G1164" s="42">
        <v>4</v>
      </c>
      <c r="H1164" s="42"/>
      <c r="I1164" s="42"/>
      <c r="J1164" s="42"/>
      <c r="K1164" s="42">
        <f t="shared" si="123"/>
        <v>4</v>
      </c>
    </row>
    <row r="1165" spans="1:11" x14ac:dyDescent="0.25">
      <c r="A1165" s="111"/>
      <c r="B1165" s="99" t="str">
        <f>+B1309</f>
        <v>Alameda Peatonal T-03</v>
      </c>
      <c r="C1165" s="99"/>
      <c r="D1165" s="99"/>
      <c r="E1165" s="99"/>
      <c r="F1165" s="42">
        <v>1</v>
      </c>
      <c r="G1165" s="42">
        <v>10</v>
      </c>
      <c r="H1165" s="42"/>
      <c r="I1165" s="42"/>
      <c r="J1165" s="42"/>
      <c r="K1165" s="42">
        <f t="shared" si="123"/>
        <v>10</v>
      </c>
    </row>
    <row r="1166" spans="1:11" x14ac:dyDescent="0.25">
      <c r="A1166" s="111"/>
      <c r="B1166" s="99" t="str">
        <f>+B1310</f>
        <v>Alameda Peatonal T-04</v>
      </c>
      <c r="C1166" s="99"/>
      <c r="D1166" s="99"/>
      <c r="E1166" s="99"/>
      <c r="F1166" s="42">
        <v>1</v>
      </c>
      <c r="G1166" s="42">
        <v>10</v>
      </c>
      <c r="H1166" s="42"/>
      <c r="I1166" s="42"/>
      <c r="J1166" s="42"/>
      <c r="K1166" s="42">
        <f t="shared" si="123"/>
        <v>10</v>
      </c>
    </row>
    <row r="1167" spans="1:11" x14ac:dyDescent="0.25">
      <c r="G1167" s="100" t="str">
        <f>+CONCATENATE("Metrado Total :",K1161)</f>
        <v>Metrado Total :UND</v>
      </c>
      <c r="H1167" s="101"/>
      <c r="I1167" s="102"/>
      <c r="K1167" s="54">
        <f>+SUM(K1163:K1166)</f>
        <v>33</v>
      </c>
    </row>
    <row r="1169" spans="1:11" x14ac:dyDescent="0.25">
      <c r="A1169" s="53" t="s">
        <v>292</v>
      </c>
      <c r="B1169" s="113" t="s">
        <v>42</v>
      </c>
      <c r="C1169" s="114"/>
      <c r="D1169" s="114"/>
      <c r="E1169" s="114"/>
      <c r="F1169" s="114"/>
      <c r="G1169" s="114"/>
      <c r="H1169" s="114"/>
      <c r="I1169" s="115"/>
      <c r="J1169" s="48" t="s">
        <v>22</v>
      </c>
      <c r="K1169" s="52" t="s">
        <v>43</v>
      </c>
    </row>
    <row r="1170" spans="1:11" x14ac:dyDescent="0.25">
      <c r="A1170" s="47" t="s">
        <v>13</v>
      </c>
      <c r="B1170" s="109" t="s">
        <v>14</v>
      </c>
      <c r="C1170" s="109"/>
      <c r="D1170" s="109"/>
      <c r="E1170" s="109"/>
      <c r="F1170" s="49" t="s">
        <v>20</v>
      </c>
      <c r="G1170" s="49"/>
      <c r="H1170" s="49" t="s">
        <v>168</v>
      </c>
      <c r="I1170" s="49"/>
      <c r="J1170" s="49" t="s">
        <v>167</v>
      </c>
      <c r="K1170" s="49" t="s">
        <v>15</v>
      </c>
    </row>
    <row r="1171" spans="1:11" x14ac:dyDescent="0.25">
      <c r="A1171" s="111"/>
      <c r="B1171" s="111" t="s">
        <v>34</v>
      </c>
      <c r="C1171" s="111"/>
      <c r="D1171" s="111"/>
      <c r="E1171" s="111"/>
      <c r="F1171" s="42">
        <v>1</v>
      </c>
      <c r="G1171" s="42"/>
      <c r="H1171" s="42">
        <v>1.25</v>
      </c>
      <c r="I1171" s="42"/>
      <c r="J1171" s="42">
        <f>K1147</f>
        <v>0.28800000000000003</v>
      </c>
      <c r="K1171" s="42">
        <f>+PRODUCT(F1171:J1171)</f>
        <v>0.36000000000000004</v>
      </c>
    </row>
    <row r="1172" spans="1:11" x14ac:dyDescent="0.25">
      <c r="A1172" s="111"/>
      <c r="B1172" s="116" t="s">
        <v>35</v>
      </c>
      <c r="C1172" s="117"/>
      <c r="D1172" s="117"/>
      <c r="E1172" s="118"/>
      <c r="F1172" s="42">
        <v>1</v>
      </c>
      <c r="G1172" s="42"/>
      <c r="H1172" s="42">
        <v>1.25</v>
      </c>
      <c r="I1172" s="42"/>
      <c r="J1172" s="42">
        <f t="shared" ref="J1172:J1174" si="124">K1148</f>
        <v>0.12800000000000003</v>
      </c>
      <c r="K1172" s="42">
        <f>+PRODUCT(F1172:J1172)</f>
        <v>0.16000000000000003</v>
      </c>
    </row>
    <row r="1173" spans="1:11" x14ac:dyDescent="0.25">
      <c r="A1173" s="111"/>
      <c r="B1173" s="116" t="s">
        <v>36</v>
      </c>
      <c r="C1173" s="117"/>
      <c r="D1173" s="117"/>
      <c r="E1173" s="118"/>
      <c r="F1173" s="42">
        <v>1</v>
      </c>
      <c r="G1173" s="42"/>
      <c r="H1173" s="42">
        <v>1.25</v>
      </c>
      <c r="I1173" s="42"/>
      <c r="J1173" s="42">
        <f t="shared" si="124"/>
        <v>0.32000000000000006</v>
      </c>
      <c r="K1173" s="42">
        <f>+PRODUCT(F1173:J1173)</f>
        <v>0.40000000000000008</v>
      </c>
    </row>
    <row r="1174" spans="1:11" x14ac:dyDescent="0.25">
      <c r="A1174" s="111"/>
      <c r="B1174" s="111" t="s">
        <v>37</v>
      </c>
      <c r="C1174" s="111"/>
      <c r="D1174" s="111"/>
      <c r="E1174" s="111"/>
      <c r="F1174" s="42">
        <v>1</v>
      </c>
      <c r="G1174" s="42"/>
      <c r="H1174" s="42">
        <v>1.25</v>
      </c>
      <c r="I1174" s="42"/>
      <c r="J1174" s="42">
        <f t="shared" si="124"/>
        <v>0.32000000000000006</v>
      </c>
      <c r="K1174" s="42">
        <f>+PRODUCT(F1174:J1174)</f>
        <v>0.40000000000000008</v>
      </c>
    </row>
    <row r="1175" spans="1:11" x14ac:dyDescent="0.25">
      <c r="G1175" s="100" t="str">
        <f>+CONCATENATE("Metrado Total :",K1169)</f>
        <v>Metrado Total :m3</v>
      </c>
      <c r="H1175" s="101"/>
      <c r="I1175" s="102"/>
      <c r="J1175" s="50"/>
      <c r="K1175" s="47">
        <f>+SUM(K1171:K1174)</f>
        <v>1.3200000000000003</v>
      </c>
    </row>
    <row r="1176" spans="1:11" ht="15.75" thickBot="1" x14ac:dyDescent="0.3"/>
    <row r="1177" spans="1:11" ht="15.75" thickBot="1" x14ac:dyDescent="0.3">
      <c r="A1177" s="13" t="s">
        <v>226</v>
      </c>
      <c r="B1177" s="103" t="s">
        <v>123</v>
      </c>
      <c r="C1177" s="104"/>
      <c r="D1177" s="104"/>
      <c r="E1177" s="104"/>
      <c r="F1177" s="104"/>
      <c r="G1177" s="104"/>
      <c r="H1177" s="104"/>
      <c r="I1177" s="104"/>
      <c r="J1177" s="104"/>
      <c r="K1177" s="105"/>
    </row>
    <row r="1178" spans="1:11" x14ac:dyDescent="0.25">
      <c r="A1178" s="53" t="s">
        <v>228</v>
      </c>
      <c r="B1178" s="106" t="s">
        <v>124</v>
      </c>
      <c r="C1178" s="107"/>
      <c r="D1178" s="107"/>
      <c r="E1178" s="107"/>
      <c r="F1178" s="107"/>
      <c r="G1178" s="107"/>
      <c r="H1178" s="107"/>
      <c r="I1178" s="108"/>
      <c r="J1178" s="48" t="s">
        <v>22</v>
      </c>
      <c r="K1178" s="52" t="s">
        <v>38</v>
      </c>
    </row>
    <row r="1179" spans="1:11" x14ac:dyDescent="0.25">
      <c r="A1179" s="47" t="s">
        <v>13</v>
      </c>
      <c r="B1179" s="109" t="s">
        <v>14</v>
      </c>
      <c r="C1179" s="109"/>
      <c r="D1179" s="109"/>
      <c r="E1179" s="109"/>
      <c r="F1179" s="49" t="s">
        <v>20</v>
      </c>
      <c r="G1179" s="49" t="s">
        <v>19</v>
      </c>
      <c r="H1179" s="49" t="s">
        <v>18</v>
      </c>
      <c r="I1179" s="49" t="s">
        <v>17</v>
      </c>
      <c r="J1179" s="49" t="s">
        <v>16</v>
      </c>
      <c r="K1179" s="49" t="s">
        <v>15</v>
      </c>
    </row>
    <row r="1180" spans="1:11" x14ac:dyDescent="0.25">
      <c r="A1180" s="111"/>
      <c r="B1180" s="111" t="s">
        <v>34</v>
      </c>
      <c r="C1180" s="111"/>
      <c r="D1180" s="111"/>
      <c r="E1180" s="111"/>
      <c r="F1180" s="42">
        <v>1</v>
      </c>
      <c r="G1180" s="42">
        <v>1</v>
      </c>
      <c r="H1180" s="42">
        <f>H598</f>
        <v>336.95</v>
      </c>
      <c r="I1180" s="42"/>
      <c r="J1180" s="42">
        <v>0.3</v>
      </c>
      <c r="K1180" s="42">
        <f>+PRODUCT(F1180:J1180)</f>
        <v>101.08499999999999</v>
      </c>
    </row>
    <row r="1181" spans="1:11" x14ac:dyDescent="0.25">
      <c r="A1181" s="111"/>
      <c r="B1181" s="116" t="s">
        <v>35</v>
      </c>
      <c r="C1181" s="117"/>
      <c r="D1181" s="117"/>
      <c r="E1181" s="118"/>
      <c r="F1181" s="42">
        <v>1</v>
      </c>
      <c r="G1181" s="42">
        <v>1</v>
      </c>
      <c r="H1181" s="42">
        <f>H599</f>
        <v>126.61999999999999</v>
      </c>
      <c r="I1181" s="42"/>
      <c r="J1181" s="42">
        <v>0.55000000000000004</v>
      </c>
      <c r="K1181" s="42">
        <f t="shared" ref="K1181:K1183" si="125">+PRODUCT(F1181:J1181)</f>
        <v>69.641000000000005</v>
      </c>
    </row>
    <row r="1182" spans="1:11" x14ac:dyDescent="0.25">
      <c r="A1182" s="111"/>
      <c r="B1182" s="116" t="s">
        <v>36</v>
      </c>
      <c r="C1182" s="117"/>
      <c r="D1182" s="117"/>
      <c r="E1182" s="118"/>
      <c r="F1182" s="42">
        <v>1</v>
      </c>
      <c r="G1182" s="42">
        <v>1</v>
      </c>
      <c r="H1182" s="42">
        <f>H600</f>
        <v>233.58</v>
      </c>
      <c r="I1182" s="42"/>
      <c r="J1182" s="42">
        <v>0.45</v>
      </c>
      <c r="K1182" s="42">
        <f t="shared" si="125"/>
        <v>105.111</v>
      </c>
    </row>
    <row r="1183" spans="1:11" x14ac:dyDescent="0.25">
      <c r="A1183" s="111"/>
      <c r="B1183" s="111" t="s">
        <v>37</v>
      </c>
      <c r="C1183" s="111"/>
      <c r="D1183" s="111"/>
      <c r="E1183" s="111"/>
      <c r="F1183" s="42">
        <v>1</v>
      </c>
      <c r="G1183" s="42">
        <v>1</v>
      </c>
      <c r="H1183" s="42">
        <f>H601</f>
        <v>260.15999999999997</v>
      </c>
      <c r="I1183" s="42"/>
      <c r="J1183" s="42">
        <v>0.3</v>
      </c>
      <c r="K1183" s="42">
        <f t="shared" si="125"/>
        <v>78.047999999999988</v>
      </c>
    </row>
    <row r="1184" spans="1:11" x14ac:dyDescent="0.25">
      <c r="G1184" s="100" t="str">
        <f>+CONCATENATE("Metrado Total :",K1178)</f>
        <v>Metrado Total :m2</v>
      </c>
      <c r="H1184" s="101"/>
      <c r="I1184" s="102"/>
      <c r="K1184" s="54">
        <f>+SUM(K1180:K1183)</f>
        <v>353.88499999999999</v>
      </c>
    </row>
    <row r="1186" spans="1:11" x14ac:dyDescent="0.25">
      <c r="A1186" s="53" t="s">
        <v>227</v>
      </c>
      <c r="B1186" s="113" t="s">
        <v>125</v>
      </c>
      <c r="C1186" s="114"/>
      <c r="D1186" s="114"/>
      <c r="E1186" s="114"/>
      <c r="F1186" s="114"/>
      <c r="G1186" s="114"/>
      <c r="H1186" s="114"/>
      <c r="I1186" s="115"/>
      <c r="J1186" s="48" t="s">
        <v>22</v>
      </c>
      <c r="K1186" s="52" t="s">
        <v>38</v>
      </c>
    </row>
    <row r="1187" spans="1:11" x14ac:dyDescent="0.25">
      <c r="A1187" s="47" t="s">
        <v>13</v>
      </c>
      <c r="B1187" s="109" t="s">
        <v>14</v>
      </c>
      <c r="C1187" s="109"/>
      <c r="D1187" s="109"/>
      <c r="E1187" s="109"/>
      <c r="F1187" s="49" t="s">
        <v>20</v>
      </c>
      <c r="G1187" s="49" t="s">
        <v>19</v>
      </c>
      <c r="H1187" s="49" t="s">
        <v>18</v>
      </c>
      <c r="I1187" s="49" t="s">
        <v>17</v>
      </c>
      <c r="J1187" s="49" t="s">
        <v>16</v>
      </c>
      <c r="K1187" s="49" t="s">
        <v>15</v>
      </c>
    </row>
    <row r="1188" spans="1:11" x14ac:dyDescent="0.25">
      <c r="A1188" s="111"/>
      <c r="B1188" s="116" t="s">
        <v>34</v>
      </c>
      <c r="C1188" s="117"/>
      <c r="D1188" s="117"/>
      <c r="E1188" s="118"/>
      <c r="F1188" s="42">
        <v>1</v>
      </c>
      <c r="G1188" s="43" t="s">
        <v>166</v>
      </c>
      <c r="H1188" s="42">
        <v>20.170000000000002</v>
      </c>
      <c r="I1188" s="42">
        <v>0.15</v>
      </c>
      <c r="J1188" s="42"/>
      <c r="K1188" s="42">
        <f>F1188*H1188*I1188</f>
        <v>3.0255000000000001</v>
      </c>
    </row>
    <row r="1189" spans="1:11" x14ac:dyDescent="0.25">
      <c r="A1189" s="111"/>
      <c r="B1189" s="119"/>
      <c r="C1189" s="120"/>
      <c r="D1189" s="120"/>
      <c r="E1189" s="121"/>
      <c r="F1189" s="42">
        <v>1</v>
      </c>
      <c r="G1189" s="43" t="s">
        <v>166</v>
      </c>
      <c r="H1189" s="42">
        <v>6.28</v>
      </c>
      <c r="I1189" s="42">
        <v>0.15</v>
      </c>
      <c r="J1189" s="42"/>
      <c r="K1189" s="42">
        <f t="shared" ref="K1189:K1235" si="126">F1189*H1189*I1189</f>
        <v>0.94199999999999995</v>
      </c>
    </row>
    <row r="1190" spans="1:11" x14ac:dyDescent="0.25">
      <c r="A1190" s="111"/>
      <c r="B1190" s="119"/>
      <c r="C1190" s="120"/>
      <c r="D1190" s="120"/>
      <c r="E1190" s="121"/>
      <c r="F1190" s="42">
        <v>4</v>
      </c>
      <c r="G1190" s="43" t="s">
        <v>166</v>
      </c>
      <c r="H1190" s="42">
        <v>12.43</v>
      </c>
      <c r="I1190" s="42">
        <v>0.15</v>
      </c>
      <c r="J1190" s="42"/>
      <c r="K1190" s="42">
        <f t="shared" si="126"/>
        <v>7.4579999999999993</v>
      </c>
    </row>
    <row r="1191" spans="1:11" x14ac:dyDescent="0.25">
      <c r="A1191" s="111"/>
      <c r="B1191" s="119"/>
      <c r="C1191" s="120"/>
      <c r="D1191" s="120"/>
      <c r="E1191" s="121"/>
      <c r="F1191" s="42">
        <v>4</v>
      </c>
      <c r="G1191" s="43" t="s">
        <v>166</v>
      </c>
      <c r="H1191" s="42">
        <v>11.97</v>
      </c>
      <c r="I1191" s="42">
        <v>0.15</v>
      </c>
      <c r="J1191" s="42"/>
      <c r="K1191" s="42">
        <f t="shared" si="126"/>
        <v>7.1820000000000004</v>
      </c>
    </row>
    <row r="1192" spans="1:11" x14ac:dyDescent="0.25">
      <c r="A1192" s="111"/>
      <c r="B1192" s="119"/>
      <c r="C1192" s="120"/>
      <c r="D1192" s="120"/>
      <c r="E1192" s="121"/>
      <c r="F1192" s="42">
        <v>1</v>
      </c>
      <c r="G1192" s="43" t="s">
        <v>166</v>
      </c>
      <c r="H1192" s="42">
        <v>2.81</v>
      </c>
      <c r="I1192" s="42">
        <v>0.15</v>
      </c>
      <c r="J1192" s="42"/>
      <c r="K1192" s="42">
        <f t="shared" si="126"/>
        <v>0.42149999999999999</v>
      </c>
    </row>
    <row r="1193" spans="1:11" x14ac:dyDescent="0.25">
      <c r="A1193" s="111"/>
      <c r="B1193" s="119"/>
      <c r="C1193" s="120"/>
      <c r="D1193" s="120"/>
      <c r="E1193" s="121"/>
      <c r="F1193" s="42">
        <v>1</v>
      </c>
      <c r="G1193" s="43" t="s">
        <v>166</v>
      </c>
      <c r="H1193" s="42">
        <v>2.67</v>
      </c>
      <c r="I1193" s="42">
        <v>0.15</v>
      </c>
      <c r="J1193" s="42"/>
      <c r="K1193" s="42">
        <f t="shared" si="126"/>
        <v>0.40049999999999997</v>
      </c>
    </row>
    <row r="1194" spans="1:11" x14ac:dyDescent="0.25">
      <c r="A1194" s="111"/>
      <c r="B1194" s="119"/>
      <c r="C1194" s="120"/>
      <c r="D1194" s="120"/>
      <c r="E1194" s="121"/>
      <c r="F1194" s="42">
        <v>1</v>
      </c>
      <c r="G1194" s="43" t="s">
        <v>166</v>
      </c>
      <c r="H1194" s="42">
        <v>8.49</v>
      </c>
      <c r="I1194" s="42">
        <v>0.15</v>
      </c>
      <c r="J1194" s="42"/>
      <c r="K1194" s="42">
        <f t="shared" si="126"/>
        <v>1.2735000000000001</v>
      </c>
    </row>
    <row r="1195" spans="1:11" x14ac:dyDescent="0.25">
      <c r="A1195" s="111"/>
      <c r="B1195" s="119"/>
      <c r="C1195" s="120"/>
      <c r="D1195" s="120"/>
      <c r="E1195" s="121"/>
      <c r="F1195" s="42">
        <v>2</v>
      </c>
      <c r="G1195" s="43" t="s">
        <v>166</v>
      </c>
      <c r="H1195" s="42">
        <v>6.28</v>
      </c>
      <c r="I1195" s="42">
        <v>0.15</v>
      </c>
      <c r="J1195" s="42"/>
      <c r="K1195" s="42">
        <f t="shared" si="126"/>
        <v>1.8839999999999999</v>
      </c>
    </row>
    <row r="1196" spans="1:11" x14ac:dyDescent="0.25">
      <c r="A1196" s="111"/>
      <c r="B1196" s="119"/>
      <c r="C1196" s="120"/>
      <c r="D1196" s="120"/>
      <c r="E1196" s="121"/>
      <c r="F1196" s="42">
        <v>1</v>
      </c>
      <c r="G1196" s="43" t="s">
        <v>166</v>
      </c>
      <c r="H1196" s="42">
        <v>8.36</v>
      </c>
      <c r="I1196" s="42">
        <v>0.15</v>
      </c>
      <c r="J1196" s="42"/>
      <c r="K1196" s="42">
        <f t="shared" si="126"/>
        <v>1.2539999999999998</v>
      </c>
    </row>
    <row r="1197" spans="1:11" x14ac:dyDescent="0.25">
      <c r="A1197" s="111"/>
      <c r="B1197" s="119"/>
      <c r="C1197" s="120"/>
      <c r="D1197" s="120"/>
      <c r="E1197" s="121"/>
      <c r="F1197" s="42">
        <v>1</v>
      </c>
      <c r="G1197" s="43" t="s">
        <v>166</v>
      </c>
      <c r="H1197" s="42">
        <v>2.4300000000000002</v>
      </c>
      <c r="I1197" s="42">
        <v>0.15</v>
      </c>
      <c r="J1197" s="42"/>
      <c r="K1197" s="42">
        <f t="shared" si="126"/>
        <v>0.36449999999999999</v>
      </c>
    </row>
    <row r="1198" spans="1:11" x14ac:dyDescent="0.25">
      <c r="A1198" s="111"/>
      <c r="B1198" s="119"/>
      <c r="C1198" s="120"/>
      <c r="D1198" s="120"/>
      <c r="E1198" s="121"/>
      <c r="F1198" s="42">
        <v>1</v>
      </c>
      <c r="G1198" s="43" t="s">
        <v>166</v>
      </c>
      <c r="H1198" s="42">
        <v>2.73</v>
      </c>
      <c r="I1198" s="42">
        <v>0.15</v>
      </c>
      <c r="J1198" s="42"/>
      <c r="K1198" s="42">
        <f t="shared" si="126"/>
        <v>0.40949999999999998</v>
      </c>
    </row>
    <row r="1199" spans="1:11" x14ac:dyDescent="0.25">
      <c r="A1199" s="111"/>
      <c r="B1199" s="119"/>
      <c r="C1199" s="120"/>
      <c r="D1199" s="120"/>
      <c r="E1199" s="121"/>
      <c r="F1199" s="42">
        <v>1</v>
      </c>
      <c r="G1199" s="43" t="s">
        <v>166</v>
      </c>
      <c r="H1199" s="42">
        <v>2.77</v>
      </c>
      <c r="I1199" s="42">
        <v>0.15</v>
      </c>
      <c r="J1199" s="42"/>
      <c r="K1199" s="42">
        <f t="shared" si="126"/>
        <v>0.41549999999999998</v>
      </c>
    </row>
    <row r="1200" spans="1:11" x14ac:dyDescent="0.25">
      <c r="A1200" s="111"/>
      <c r="B1200" s="119"/>
      <c r="C1200" s="120"/>
      <c r="D1200" s="120"/>
      <c r="E1200" s="121"/>
      <c r="F1200" s="42">
        <v>1</v>
      </c>
      <c r="G1200" s="43" t="s">
        <v>166</v>
      </c>
      <c r="H1200" s="42">
        <v>2.56</v>
      </c>
      <c r="I1200" s="42">
        <v>0.15</v>
      </c>
      <c r="J1200" s="42"/>
      <c r="K1200" s="42">
        <f t="shared" si="126"/>
        <v>0.38400000000000001</v>
      </c>
    </row>
    <row r="1201" spans="1:11" x14ac:dyDescent="0.25">
      <c r="A1201" s="111"/>
      <c r="B1201" s="119"/>
      <c r="C1201" s="120"/>
      <c r="D1201" s="120"/>
      <c r="E1201" s="121"/>
      <c r="F1201" s="42">
        <v>1</v>
      </c>
      <c r="G1201" s="43" t="s">
        <v>166</v>
      </c>
      <c r="H1201" s="42">
        <v>6.7</v>
      </c>
      <c r="I1201" s="42">
        <v>0.15</v>
      </c>
      <c r="J1201" s="42"/>
      <c r="K1201" s="42">
        <f t="shared" si="126"/>
        <v>1.0049999999999999</v>
      </c>
    </row>
    <row r="1202" spans="1:11" x14ac:dyDescent="0.25">
      <c r="A1202" s="111"/>
      <c r="B1202" s="119"/>
      <c r="C1202" s="120"/>
      <c r="D1202" s="120"/>
      <c r="E1202" s="121"/>
      <c r="F1202" s="42">
        <v>1</v>
      </c>
      <c r="G1202" s="43" t="s">
        <v>166</v>
      </c>
      <c r="H1202" s="42">
        <v>13.37</v>
      </c>
      <c r="I1202" s="42">
        <v>0.15</v>
      </c>
      <c r="J1202" s="42"/>
      <c r="K1202" s="42">
        <f t="shared" si="126"/>
        <v>2.0054999999999996</v>
      </c>
    </row>
    <row r="1203" spans="1:11" x14ac:dyDescent="0.25">
      <c r="A1203" s="111"/>
      <c r="B1203" s="119"/>
      <c r="C1203" s="120"/>
      <c r="D1203" s="120"/>
      <c r="E1203" s="121"/>
      <c r="F1203" s="42">
        <v>1</v>
      </c>
      <c r="G1203" s="43" t="s">
        <v>166</v>
      </c>
      <c r="H1203" s="42">
        <v>6.57</v>
      </c>
      <c r="I1203" s="42">
        <v>0.15</v>
      </c>
      <c r="J1203" s="42"/>
      <c r="K1203" s="42">
        <f t="shared" si="126"/>
        <v>0.98550000000000004</v>
      </c>
    </row>
    <row r="1204" spans="1:11" x14ac:dyDescent="0.25">
      <c r="A1204" s="111"/>
      <c r="B1204" s="122"/>
      <c r="C1204" s="123"/>
      <c r="D1204" s="123"/>
      <c r="E1204" s="124"/>
      <c r="F1204" s="42">
        <v>1</v>
      </c>
      <c r="G1204" s="43" t="s">
        <v>165</v>
      </c>
      <c r="H1204" s="42">
        <v>55.17</v>
      </c>
      <c r="I1204" s="42">
        <v>0.15</v>
      </c>
      <c r="J1204" s="42"/>
      <c r="K1204" s="42">
        <f t="shared" si="126"/>
        <v>8.2754999999999992</v>
      </c>
    </row>
    <row r="1205" spans="1:11" x14ac:dyDescent="0.25">
      <c r="A1205" s="111"/>
      <c r="B1205" s="116" t="s">
        <v>35</v>
      </c>
      <c r="C1205" s="117"/>
      <c r="D1205" s="117"/>
      <c r="E1205" s="118"/>
      <c r="F1205" s="42">
        <v>2</v>
      </c>
      <c r="G1205" s="43" t="s">
        <v>165</v>
      </c>
      <c r="H1205" s="42">
        <v>60.1</v>
      </c>
      <c r="I1205" s="42">
        <v>0.15</v>
      </c>
      <c r="J1205" s="42"/>
      <c r="K1205" s="42">
        <f t="shared" si="126"/>
        <v>18.03</v>
      </c>
    </row>
    <row r="1206" spans="1:11" x14ac:dyDescent="0.25">
      <c r="A1206" s="111"/>
      <c r="B1206" s="116" t="s">
        <v>36</v>
      </c>
      <c r="C1206" s="117"/>
      <c r="D1206" s="117"/>
      <c r="E1206" s="118"/>
      <c r="F1206" s="42">
        <v>1</v>
      </c>
      <c r="G1206" s="43" t="s">
        <v>165</v>
      </c>
      <c r="H1206" s="42">
        <v>57.72</v>
      </c>
      <c r="I1206" s="42">
        <v>0.15</v>
      </c>
      <c r="J1206" s="42"/>
      <c r="K1206" s="42">
        <f t="shared" si="126"/>
        <v>8.6579999999999995</v>
      </c>
    </row>
    <row r="1207" spans="1:11" x14ac:dyDescent="0.25">
      <c r="A1207" s="111"/>
      <c r="B1207" s="119"/>
      <c r="C1207" s="120"/>
      <c r="D1207" s="120"/>
      <c r="E1207" s="121"/>
      <c r="F1207" s="42">
        <v>1</v>
      </c>
      <c r="G1207" s="43" t="s">
        <v>165</v>
      </c>
      <c r="H1207" s="42">
        <v>57.79</v>
      </c>
      <c r="I1207" s="42">
        <v>0.15</v>
      </c>
      <c r="J1207" s="42"/>
      <c r="K1207" s="42">
        <f t="shared" si="126"/>
        <v>8.6684999999999999</v>
      </c>
    </row>
    <row r="1208" spans="1:11" x14ac:dyDescent="0.25">
      <c r="A1208" s="111"/>
      <c r="B1208" s="122"/>
      <c r="C1208" s="123"/>
      <c r="D1208" s="123"/>
      <c r="E1208" s="124"/>
      <c r="F1208" s="42">
        <v>1</v>
      </c>
      <c r="G1208" s="43" t="s">
        <v>165</v>
      </c>
      <c r="H1208" s="42">
        <v>57.71</v>
      </c>
      <c r="I1208" s="42">
        <v>0.15</v>
      </c>
      <c r="J1208" s="42"/>
      <c r="K1208" s="42">
        <f t="shared" si="126"/>
        <v>8.6564999999999994</v>
      </c>
    </row>
    <row r="1209" spans="1:11" x14ac:dyDescent="0.25">
      <c r="A1209" s="111"/>
      <c r="B1209" s="112" t="s">
        <v>37</v>
      </c>
      <c r="C1209" s="112"/>
      <c r="D1209" s="112"/>
      <c r="E1209" s="112"/>
      <c r="F1209" s="42">
        <v>1</v>
      </c>
      <c r="G1209" s="43" t="s">
        <v>166</v>
      </c>
      <c r="H1209" s="42">
        <v>16.760000000000002</v>
      </c>
      <c r="I1209" s="42">
        <v>0.15</v>
      </c>
      <c r="J1209" s="42"/>
      <c r="K1209" s="42">
        <f t="shared" si="126"/>
        <v>2.5140000000000002</v>
      </c>
    </row>
    <row r="1210" spans="1:11" x14ac:dyDescent="0.25">
      <c r="A1210" s="111"/>
      <c r="B1210" s="112"/>
      <c r="C1210" s="112"/>
      <c r="D1210" s="112"/>
      <c r="E1210" s="112"/>
      <c r="F1210" s="42">
        <v>1</v>
      </c>
      <c r="G1210" s="43" t="s">
        <v>165</v>
      </c>
      <c r="H1210" s="42">
        <v>26.3</v>
      </c>
      <c r="I1210" s="42">
        <v>0.15</v>
      </c>
      <c r="J1210" s="42"/>
      <c r="K1210" s="42">
        <f t="shared" si="126"/>
        <v>3.9449999999999998</v>
      </c>
    </row>
    <row r="1211" spans="1:11" x14ac:dyDescent="0.25">
      <c r="A1211" s="111"/>
      <c r="B1211" s="112"/>
      <c r="C1211" s="112"/>
      <c r="D1211" s="112"/>
      <c r="E1211" s="112"/>
      <c r="F1211" s="42">
        <v>1</v>
      </c>
      <c r="G1211" s="43" t="s">
        <v>165</v>
      </c>
      <c r="H1211" s="42">
        <v>26.63</v>
      </c>
      <c r="I1211" s="42">
        <v>0.15</v>
      </c>
      <c r="J1211" s="42"/>
      <c r="K1211" s="42">
        <f t="shared" si="126"/>
        <v>3.9944999999999995</v>
      </c>
    </row>
    <row r="1212" spans="1:11" x14ac:dyDescent="0.25">
      <c r="A1212" s="111"/>
      <c r="B1212" s="112"/>
      <c r="C1212" s="112"/>
      <c r="D1212" s="112"/>
      <c r="E1212" s="112"/>
      <c r="F1212" s="42">
        <v>1</v>
      </c>
      <c r="G1212" s="43" t="s">
        <v>166</v>
      </c>
      <c r="H1212" s="42">
        <v>14.93</v>
      </c>
      <c r="I1212" s="42">
        <v>0.15</v>
      </c>
      <c r="J1212" s="42"/>
      <c r="K1212" s="42">
        <f t="shared" si="126"/>
        <v>2.2395</v>
      </c>
    </row>
    <row r="1213" spans="1:11" x14ac:dyDescent="0.25">
      <c r="A1213" s="111"/>
      <c r="B1213" s="112"/>
      <c r="C1213" s="112"/>
      <c r="D1213" s="112"/>
      <c r="E1213" s="112"/>
      <c r="F1213" s="42">
        <v>2</v>
      </c>
      <c r="G1213" s="43" t="s">
        <v>166</v>
      </c>
      <c r="H1213" s="42">
        <v>6.28</v>
      </c>
      <c r="I1213" s="42">
        <v>0.15</v>
      </c>
      <c r="J1213" s="42"/>
      <c r="K1213" s="42">
        <f t="shared" si="126"/>
        <v>1.8839999999999999</v>
      </c>
    </row>
    <row r="1214" spans="1:11" x14ac:dyDescent="0.25">
      <c r="A1214" s="111"/>
      <c r="B1214" s="112"/>
      <c r="C1214" s="112"/>
      <c r="D1214" s="112"/>
      <c r="E1214" s="112"/>
      <c r="F1214" s="42">
        <v>1</v>
      </c>
      <c r="G1214" s="43" t="s">
        <v>165</v>
      </c>
      <c r="H1214" s="42">
        <v>8.2799999999999994</v>
      </c>
      <c r="I1214" s="42">
        <v>0.15</v>
      </c>
      <c r="J1214" s="42"/>
      <c r="K1214" s="42">
        <f t="shared" si="126"/>
        <v>1.2419999999999998</v>
      </c>
    </row>
    <row r="1215" spans="1:11" x14ac:dyDescent="0.25">
      <c r="A1215" s="111"/>
      <c r="B1215" s="112"/>
      <c r="C1215" s="112"/>
      <c r="D1215" s="112"/>
      <c r="E1215" s="112"/>
      <c r="F1215" s="42">
        <v>1</v>
      </c>
      <c r="G1215" s="43" t="s">
        <v>165</v>
      </c>
      <c r="H1215" s="42">
        <v>8.4600000000000009</v>
      </c>
      <c r="I1215" s="42">
        <v>0.15</v>
      </c>
      <c r="J1215" s="42"/>
      <c r="K1215" s="42">
        <f t="shared" si="126"/>
        <v>1.2690000000000001</v>
      </c>
    </row>
    <row r="1216" spans="1:11" x14ac:dyDescent="0.25">
      <c r="A1216" s="111"/>
      <c r="B1216" s="112"/>
      <c r="C1216" s="112"/>
      <c r="D1216" s="112"/>
      <c r="E1216" s="112"/>
      <c r="F1216" s="42">
        <v>2</v>
      </c>
      <c r="G1216" s="43" t="s">
        <v>166</v>
      </c>
      <c r="H1216" s="42">
        <v>18.75</v>
      </c>
      <c r="I1216" s="42">
        <v>0.15</v>
      </c>
      <c r="J1216" s="42"/>
      <c r="K1216" s="42">
        <f t="shared" si="126"/>
        <v>5.625</v>
      </c>
    </row>
    <row r="1217" spans="1:11" x14ac:dyDescent="0.25">
      <c r="A1217" s="111"/>
      <c r="B1217" s="112"/>
      <c r="C1217" s="112"/>
      <c r="D1217" s="112"/>
      <c r="E1217" s="112"/>
      <c r="F1217" s="42">
        <v>1</v>
      </c>
      <c r="G1217" s="43" t="s">
        <v>166</v>
      </c>
      <c r="H1217" s="42">
        <v>8.18</v>
      </c>
      <c r="I1217" s="42">
        <v>0.15</v>
      </c>
      <c r="J1217" s="42"/>
      <c r="K1217" s="42">
        <f t="shared" si="126"/>
        <v>1.2269999999999999</v>
      </c>
    </row>
    <row r="1218" spans="1:11" x14ac:dyDescent="0.25">
      <c r="A1218" s="111"/>
      <c r="B1218" s="112"/>
      <c r="C1218" s="112"/>
      <c r="D1218" s="112"/>
      <c r="E1218" s="112"/>
      <c r="F1218" s="42">
        <v>1</v>
      </c>
      <c r="G1218" s="43" t="s">
        <v>165</v>
      </c>
      <c r="H1218" s="42">
        <v>8.23</v>
      </c>
      <c r="I1218" s="42">
        <v>0.15</v>
      </c>
      <c r="J1218" s="42"/>
      <c r="K1218" s="42">
        <f t="shared" si="126"/>
        <v>1.2344999999999999</v>
      </c>
    </row>
    <row r="1219" spans="1:11" x14ac:dyDescent="0.25">
      <c r="A1219" s="111"/>
      <c r="B1219" s="112"/>
      <c r="C1219" s="112"/>
      <c r="D1219" s="112"/>
      <c r="E1219" s="112"/>
      <c r="F1219" s="42">
        <v>1</v>
      </c>
      <c r="G1219" s="43" t="s">
        <v>166</v>
      </c>
      <c r="H1219" s="42">
        <v>8.39</v>
      </c>
      <c r="I1219" s="42">
        <v>0.15</v>
      </c>
      <c r="J1219" s="42"/>
      <c r="K1219" s="42">
        <f t="shared" si="126"/>
        <v>1.2585</v>
      </c>
    </row>
    <row r="1220" spans="1:11" x14ac:dyDescent="0.25">
      <c r="A1220" s="111"/>
      <c r="B1220" s="112"/>
      <c r="C1220" s="112"/>
      <c r="D1220" s="112"/>
      <c r="E1220" s="112"/>
      <c r="F1220" s="42">
        <v>1</v>
      </c>
      <c r="G1220" s="43" t="s">
        <v>165</v>
      </c>
      <c r="H1220" s="42">
        <v>9.02</v>
      </c>
      <c r="I1220" s="42">
        <v>0.15</v>
      </c>
      <c r="J1220" s="42"/>
      <c r="K1220" s="42">
        <f t="shared" si="126"/>
        <v>1.353</v>
      </c>
    </row>
    <row r="1221" spans="1:11" x14ac:dyDescent="0.25">
      <c r="A1221" s="111"/>
      <c r="B1221" s="112"/>
      <c r="C1221" s="112"/>
      <c r="D1221" s="112"/>
      <c r="E1221" s="112"/>
      <c r="F1221" s="42">
        <v>1</v>
      </c>
      <c r="G1221" s="43" t="s">
        <v>166</v>
      </c>
      <c r="H1221" s="42">
        <v>18.71</v>
      </c>
      <c r="I1221" s="42">
        <v>0.15</v>
      </c>
      <c r="J1221" s="42"/>
      <c r="K1221" s="42">
        <f t="shared" si="126"/>
        <v>2.8065000000000002</v>
      </c>
    </row>
    <row r="1222" spans="1:11" x14ac:dyDescent="0.25">
      <c r="A1222" s="111"/>
      <c r="B1222" s="112"/>
      <c r="C1222" s="112"/>
      <c r="D1222" s="112"/>
      <c r="E1222" s="112"/>
      <c r="F1222" s="42">
        <v>1</v>
      </c>
      <c r="G1222" s="43" t="s">
        <v>166</v>
      </c>
      <c r="H1222" s="42">
        <v>6.82</v>
      </c>
      <c r="I1222" s="42">
        <v>0.15</v>
      </c>
      <c r="J1222" s="42"/>
      <c r="K1222" s="42">
        <f t="shared" si="126"/>
        <v>1.0229999999999999</v>
      </c>
    </row>
    <row r="1223" spans="1:11" x14ac:dyDescent="0.25">
      <c r="A1223" s="111"/>
      <c r="B1223" s="112"/>
      <c r="C1223" s="112"/>
      <c r="D1223" s="112"/>
      <c r="E1223" s="112"/>
      <c r="F1223" s="42">
        <v>2</v>
      </c>
      <c r="G1223" s="43" t="s">
        <v>166</v>
      </c>
      <c r="H1223" s="42">
        <v>11.46</v>
      </c>
      <c r="I1223" s="42">
        <v>0.15</v>
      </c>
      <c r="J1223" s="42"/>
      <c r="K1223" s="42">
        <f t="shared" si="126"/>
        <v>3.4380000000000002</v>
      </c>
    </row>
    <row r="1224" spans="1:11" x14ac:dyDescent="0.25">
      <c r="A1224" s="111"/>
      <c r="B1224" s="112"/>
      <c r="C1224" s="112"/>
      <c r="D1224" s="112"/>
      <c r="E1224" s="112"/>
      <c r="F1224" s="42">
        <v>1</v>
      </c>
      <c r="G1224" s="43" t="s">
        <v>165</v>
      </c>
      <c r="H1224" s="42">
        <v>7.99</v>
      </c>
      <c r="I1224" s="42">
        <v>0.15</v>
      </c>
      <c r="J1224" s="42"/>
      <c r="K1224" s="42">
        <f t="shared" si="126"/>
        <v>1.1984999999999999</v>
      </c>
    </row>
    <row r="1225" spans="1:11" x14ac:dyDescent="0.25">
      <c r="A1225" s="111"/>
      <c r="B1225" s="112"/>
      <c r="C1225" s="112"/>
      <c r="D1225" s="112"/>
      <c r="E1225" s="112"/>
      <c r="F1225" s="42">
        <v>1</v>
      </c>
      <c r="G1225" s="43" t="s">
        <v>166</v>
      </c>
      <c r="H1225" s="42">
        <v>7.81</v>
      </c>
      <c r="I1225" s="42">
        <v>0.15</v>
      </c>
      <c r="J1225" s="42"/>
      <c r="K1225" s="42">
        <f t="shared" si="126"/>
        <v>1.1715</v>
      </c>
    </row>
    <row r="1226" spans="1:11" x14ac:dyDescent="0.25">
      <c r="A1226" s="111"/>
      <c r="B1226" s="112"/>
      <c r="C1226" s="112"/>
      <c r="D1226" s="112"/>
      <c r="E1226" s="112"/>
      <c r="F1226" s="42">
        <v>1</v>
      </c>
      <c r="G1226" s="43" t="s">
        <v>165</v>
      </c>
      <c r="H1226" s="42">
        <v>7.86</v>
      </c>
      <c r="I1226" s="42">
        <v>0.15</v>
      </c>
      <c r="J1226" s="42"/>
      <c r="K1226" s="42">
        <f t="shared" si="126"/>
        <v>1.179</v>
      </c>
    </row>
    <row r="1227" spans="1:11" x14ac:dyDescent="0.25">
      <c r="A1227" s="111"/>
      <c r="B1227" s="112"/>
      <c r="C1227" s="112"/>
      <c r="D1227" s="112"/>
      <c r="E1227" s="112"/>
      <c r="F1227" s="42">
        <v>1</v>
      </c>
      <c r="G1227" s="43" t="s">
        <v>166</v>
      </c>
      <c r="H1227" s="42">
        <v>8.08</v>
      </c>
      <c r="I1227" s="42">
        <v>0.15</v>
      </c>
      <c r="J1227" s="42"/>
      <c r="K1227" s="42">
        <f t="shared" si="126"/>
        <v>1.212</v>
      </c>
    </row>
    <row r="1228" spans="1:11" x14ac:dyDescent="0.25">
      <c r="A1228" s="111"/>
      <c r="B1228" s="112"/>
      <c r="C1228" s="112"/>
      <c r="D1228" s="112"/>
      <c r="E1228" s="112"/>
      <c r="F1228" s="42">
        <v>1</v>
      </c>
      <c r="G1228" s="43" t="s">
        <v>166</v>
      </c>
      <c r="H1228" s="42">
        <v>25.85</v>
      </c>
      <c r="I1228" s="42">
        <v>0.15</v>
      </c>
      <c r="J1228" s="42"/>
      <c r="K1228" s="42">
        <f t="shared" si="126"/>
        <v>3.8774999999999999</v>
      </c>
    </row>
    <row r="1229" spans="1:11" x14ac:dyDescent="0.25">
      <c r="A1229" s="111"/>
      <c r="B1229" s="112"/>
      <c r="C1229" s="112"/>
      <c r="D1229" s="112"/>
      <c r="E1229" s="112"/>
      <c r="F1229" s="42">
        <v>1</v>
      </c>
      <c r="G1229" s="43" t="s">
        <v>166</v>
      </c>
      <c r="H1229" s="42">
        <v>15.56</v>
      </c>
      <c r="I1229" s="42">
        <v>0.15</v>
      </c>
      <c r="J1229" s="42"/>
      <c r="K1229" s="42">
        <f t="shared" si="126"/>
        <v>2.3340000000000001</v>
      </c>
    </row>
    <row r="1230" spans="1:11" x14ac:dyDescent="0.25">
      <c r="A1230" s="111"/>
      <c r="B1230" s="112"/>
      <c r="C1230" s="112"/>
      <c r="D1230" s="112"/>
      <c r="E1230" s="112"/>
      <c r="F1230" s="42">
        <v>1</v>
      </c>
      <c r="G1230" s="43" t="s">
        <v>166</v>
      </c>
      <c r="H1230" s="42">
        <v>8.56</v>
      </c>
      <c r="I1230" s="42">
        <v>0.15</v>
      </c>
      <c r="J1230" s="42"/>
      <c r="K1230" s="42">
        <f t="shared" si="126"/>
        <v>1.284</v>
      </c>
    </row>
    <row r="1231" spans="1:11" x14ac:dyDescent="0.25">
      <c r="A1231" s="111"/>
      <c r="B1231" s="112"/>
      <c r="C1231" s="112"/>
      <c r="D1231" s="112"/>
      <c r="E1231" s="112"/>
      <c r="F1231" s="42">
        <v>1</v>
      </c>
      <c r="G1231" s="43" t="s">
        <v>166</v>
      </c>
      <c r="H1231" s="42">
        <v>8.17</v>
      </c>
      <c r="I1231" s="42">
        <v>0.15</v>
      </c>
      <c r="J1231" s="42"/>
      <c r="K1231" s="42">
        <f t="shared" si="126"/>
        <v>1.2255</v>
      </c>
    </row>
    <row r="1232" spans="1:11" x14ac:dyDescent="0.25">
      <c r="A1232" s="111"/>
      <c r="B1232" s="112"/>
      <c r="C1232" s="112"/>
      <c r="D1232" s="112"/>
      <c r="E1232" s="112"/>
      <c r="F1232" s="42">
        <v>1</v>
      </c>
      <c r="G1232" s="43" t="s">
        <v>166</v>
      </c>
      <c r="H1232" s="42">
        <v>22.31</v>
      </c>
      <c r="I1232" s="42">
        <v>0.15</v>
      </c>
      <c r="J1232" s="42"/>
      <c r="K1232" s="42">
        <f t="shared" si="126"/>
        <v>3.3464999999999998</v>
      </c>
    </row>
    <row r="1233" spans="1:11" x14ac:dyDescent="0.25">
      <c r="A1233" s="111"/>
      <c r="B1233" s="112"/>
      <c r="C1233" s="112"/>
      <c r="D1233" s="112"/>
      <c r="E1233" s="112"/>
      <c r="F1233" s="42">
        <v>1</v>
      </c>
      <c r="G1233" s="43" t="s">
        <v>166</v>
      </c>
      <c r="H1233" s="42">
        <v>11.94</v>
      </c>
      <c r="I1233" s="42">
        <v>0.15</v>
      </c>
      <c r="J1233" s="42"/>
      <c r="K1233" s="42">
        <f t="shared" si="126"/>
        <v>1.7909999999999999</v>
      </c>
    </row>
    <row r="1234" spans="1:11" x14ac:dyDescent="0.25">
      <c r="A1234" s="111"/>
      <c r="B1234" s="112"/>
      <c r="C1234" s="112"/>
      <c r="D1234" s="112"/>
      <c r="E1234" s="112"/>
      <c r="F1234" s="42">
        <v>1</v>
      </c>
      <c r="G1234" s="43" t="s">
        <v>166</v>
      </c>
      <c r="H1234" s="42">
        <v>14.26</v>
      </c>
      <c r="I1234" s="42">
        <v>0.15</v>
      </c>
      <c r="J1234" s="42"/>
      <c r="K1234" s="42">
        <f t="shared" si="126"/>
        <v>2.1389999999999998</v>
      </c>
    </row>
    <row r="1235" spans="1:11" x14ac:dyDescent="0.25">
      <c r="A1235" s="111"/>
      <c r="B1235" s="112"/>
      <c r="C1235" s="112"/>
      <c r="D1235" s="112"/>
      <c r="E1235" s="112"/>
      <c r="F1235" s="42">
        <v>1</v>
      </c>
      <c r="G1235" s="43" t="s">
        <v>166</v>
      </c>
      <c r="H1235" s="42">
        <v>17.43</v>
      </c>
      <c r="I1235" s="42">
        <v>0.15</v>
      </c>
      <c r="J1235" s="42"/>
      <c r="K1235" s="42">
        <f t="shared" si="126"/>
        <v>2.6145</v>
      </c>
    </row>
    <row r="1236" spans="1:11" x14ac:dyDescent="0.25">
      <c r="A1236" s="111"/>
      <c r="B1236" s="112"/>
      <c r="C1236" s="112"/>
      <c r="D1236" s="112"/>
      <c r="E1236" s="112"/>
      <c r="F1236" s="42">
        <v>1</v>
      </c>
      <c r="G1236" s="43" t="s">
        <v>166</v>
      </c>
      <c r="H1236" s="42">
        <v>18.36</v>
      </c>
      <c r="I1236" s="42">
        <v>0.15</v>
      </c>
      <c r="J1236" s="42"/>
      <c r="K1236" s="42">
        <f>F1236*H1236*I1236</f>
        <v>2.754</v>
      </c>
    </row>
    <row r="1237" spans="1:11" x14ac:dyDescent="0.25">
      <c r="A1237" s="111"/>
      <c r="B1237" s="116" t="s">
        <v>34</v>
      </c>
      <c r="C1237" s="117"/>
      <c r="D1237" s="117"/>
      <c r="E1237" s="118"/>
      <c r="F1237" s="42">
        <v>1</v>
      </c>
      <c r="G1237" s="43" t="s">
        <v>166</v>
      </c>
      <c r="H1237" s="42">
        <v>20.170000000000002</v>
      </c>
      <c r="I1237" s="42"/>
      <c r="J1237" s="42">
        <v>0.3</v>
      </c>
      <c r="K1237" s="42">
        <f>F1237*H1237*J1237</f>
        <v>6.0510000000000002</v>
      </c>
    </row>
    <row r="1238" spans="1:11" x14ac:dyDescent="0.25">
      <c r="A1238" s="111"/>
      <c r="B1238" s="119"/>
      <c r="C1238" s="120"/>
      <c r="D1238" s="120"/>
      <c r="E1238" s="121"/>
      <c r="F1238" s="42">
        <v>1</v>
      </c>
      <c r="G1238" s="43" t="s">
        <v>166</v>
      </c>
      <c r="H1238" s="42">
        <v>6.28</v>
      </c>
      <c r="I1238" s="42"/>
      <c r="J1238" s="42">
        <v>0.3</v>
      </c>
      <c r="K1238" s="42">
        <f t="shared" ref="K1238:K1284" si="127">F1238*H1238*J1238</f>
        <v>1.8839999999999999</v>
      </c>
    </row>
    <row r="1239" spans="1:11" x14ac:dyDescent="0.25">
      <c r="A1239" s="111"/>
      <c r="B1239" s="119"/>
      <c r="C1239" s="120"/>
      <c r="D1239" s="120"/>
      <c r="E1239" s="121"/>
      <c r="F1239" s="42">
        <v>4</v>
      </c>
      <c r="G1239" s="43" t="s">
        <v>166</v>
      </c>
      <c r="H1239" s="42">
        <v>12.43</v>
      </c>
      <c r="I1239" s="42"/>
      <c r="J1239" s="42">
        <v>0.3</v>
      </c>
      <c r="K1239" s="42">
        <f t="shared" si="127"/>
        <v>14.915999999999999</v>
      </c>
    </row>
    <row r="1240" spans="1:11" x14ac:dyDescent="0.25">
      <c r="A1240" s="111"/>
      <c r="B1240" s="119"/>
      <c r="C1240" s="120"/>
      <c r="D1240" s="120"/>
      <c r="E1240" s="121"/>
      <c r="F1240" s="42">
        <v>4</v>
      </c>
      <c r="G1240" s="43" t="s">
        <v>166</v>
      </c>
      <c r="H1240" s="42">
        <v>11.97</v>
      </c>
      <c r="I1240" s="42"/>
      <c r="J1240" s="42">
        <v>0.3</v>
      </c>
      <c r="K1240" s="42">
        <f t="shared" si="127"/>
        <v>14.364000000000001</v>
      </c>
    </row>
    <row r="1241" spans="1:11" x14ac:dyDescent="0.25">
      <c r="A1241" s="111"/>
      <c r="B1241" s="119"/>
      <c r="C1241" s="120"/>
      <c r="D1241" s="120"/>
      <c r="E1241" s="121"/>
      <c r="F1241" s="42">
        <v>1</v>
      </c>
      <c r="G1241" s="43" t="s">
        <v>166</v>
      </c>
      <c r="H1241" s="42">
        <v>2.81</v>
      </c>
      <c r="I1241" s="42"/>
      <c r="J1241" s="42">
        <v>0.3</v>
      </c>
      <c r="K1241" s="42">
        <f t="shared" si="127"/>
        <v>0.84299999999999997</v>
      </c>
    </row>
    <row r="1242" spans="1:11" x14ac:dyDescent="0.25">
      <c r="A1242" s="111"/>
      <c r="B1242" s="119"/>
      <c r="C1242" s="120"/>
      <c r="D1242" s="120"/>
      <c r="E1242" s="121"/>
      <c r="F1242" s="42">
        <v>1</v>
      </c>
      <c r="G1242" s="43" t="s">
        <v>166</v>
      </c>
      <c r="H1242" s="42">
        <v>2.67</v>
      </c>
      <c r="I1242" s="42"/>
      <c r="J1242" s="42">
        <v>0.3</v>
      </c>
      <c r="K1242" s="42">
        <f t="shared" si="127"/>
        <v>0.80099999999999993</v>
      </c>
    </row>
    <row r="1243" spans="1:11" x14ac:dyDescent="0.25">
      <c r="A1243" s="111"/>
      <c r="B1243" s="119"/>
      <c r="C1243" s="120"/>
      <c r="D1243" s="120"/>
      <c r="E1243" s="121"/>
      <c r="F1243" s="42">
        <v>1</v>
      </c>
      <c r="G1243" s="43" t="s">
        <v>166</v>
      </c>
      <c r="H1243" s="42">
        <v>8.49</v>
      </c>
      <c r="I1243" s="42"/>
      <c r="J1243" s="42">
        <v>0.3</v>
      </c>
      <c r="K1243" s="42">
        <f t="shared" si="127"/>
        <v>2.5470000000000002</v>
      </c>
    </row>
    <row r="1244" spans="1:11" x14ac:dyDescent="0.25">
      <c r="A1244" s="111"/>
      <c r="B1244" s="119"/>
      <c r="C1244" s="120"/>
      <c r="D1244" s="120"/>
      <c r="E1244" s="121"/>
      <c r="F1244" s="42">
        <v>2</v>
      </c>
      <c r="G1244" s="43" t="s">
        <v>166</v>
      </c>
      <c r="H1244" s="42">
        <v>6.28</v>
      </c>
      <c r="I1244" s="42"/>
      <c r="J1244" s="42">
        <v>0.3</v>
      </c>
      <c r="K1244" s="42">
        <f t="shared" si="127"/>
        <v>3.7679999999999998</v>
      </c>
    </row>
    <row r="1245" spans="1:11" x14ac:dyDescent="0.25">
      <c r="A1245" s="111"/>
      <c r="B1245" s="119"/>
      <c r="C1245" s="120"/>
      <c r="D1245" s="120"/>
      <c r="E1245" s="121"/>
      <c r="F1245" s="42">
        <v>1</v>
      </c>
      <c r="G1245" s="43" t="s">
        <v>166</v>
      </c>
      <c r="H1245" s="42">
        <v>8.36</v>
      </c>
      <c r="I1245" s="42"/>
      <c r="J1245" s="42">
        <v>0.3</v>
      </c>
      <c r="K1245" s="42">
        <f t="shared" si="127"/>
        <v>2.5079999999999996</v>
      </c>
    </row>
    <row r="1246" spans="1:11" x14ac:dyDescent="0.25">
      <c r="A1246" s="111"/>
      <c r="B1246" s="119"/>
      <c r="C1246" s="120"/>
      <c r="D1246" s="120"/>
      <c r="E1246" s="121"/>
      <c r="F1246" s="42">
        <v>1</v>
      </c>
      <c r="G1246" s="43" t="s">
        <v>166</v>
      </c>
      <c r="H1246" s="42">
        <v>2.4300000000000002</v>
      </c>
      <c r="I1246" s="42"/>
      <c r="J1246" s="42">
        <v>0.3</v>
      </c>
      <c r="K1246" s="42">
        <f t="shared" si="127"/>
        <v>0.72899999999999998</v>
      </c>
    </row>
    <row r="1247" spans="1:11" x14ac:dyDescent="0.25">
      <c r="A1247" s="111"/>
      <c r="B1247" s="119"/>
      <c r="C1247" s="120"/>
      <c r="D1247" s="120"/>
      <c r="E1247" s="121"/>
      <c r="F1247" s="42">
        <v>1</v>
      </c>
      <c r="G1247" s="43" t="s">
        <v>166</v>
      </c>
      <c r="H1247" s="42">
        <v>2.73</v>
      </c>
      <c r="I1247" s="42"/>
      <c r="J1247" s="42">
        <v>0.3</v>
      </c>
      <c r="K1247" s="42">
        <f t="shared" si="127"/>
        <v>0.81899999999999995</v>
      </c>
    </row>
    <row r="1248" spans="1:11" x14ac:dyDescent="0.25">
      <c r="A1248" s="111"/>
      <c r="B1248" s="119"/>
      <c r="C1248" s="120"/>
      <c r="D1248" s="120"/>
      <c r="E1248" s="121"/>
      <c r="F1248" s="42">
        <v>1</v>
      </c>
      <c r="G1248" s="43" t="s">
        <v>166</v>
      </c>
      <c r="H1248" s="42">
        <v>2.77</v>
      </c>
      <c r="I1248" s="42"/>
      <c r="J1248" s="42">
        <v>0.3</v>
      </c>
      <c r="K1248" s="42">
        <f t="shared" si="127"/>
        <v>0.83099999999999996</v>
      </c>
    </row>
    <row r="1249" spans="1:11" x14ac:dyDescent="0.25">
      <c r="A1249" s="111"/>
      <c r="B1249" s="119"/>
      <c r="C1249" s="120"/>
      <c r="D1249" s="120"/>
      <c r="E1249" s="121"/>
      <c r="F1249" s="42">
        <v>1</v>
      </c>
      <c r="G1249" s="43" t="s">
        <v>166</v>
      </c>
      <c r="H1249" s="42">
        <v>2.56</v>
      </c>
      <c r="I1249" s="42"/>
      <c r="J1249" s="42">
        <v>0.3</v>
      </c>
      <c r="K1249" s="42">
        <f t="shared" si="127"/>
        <v>0.76800000000000002</v>
      </c>
    </row>
    <row r="1250" spans="1:11" x14ac:dyDescent="0.25">
      <c r="A1250" s="111"/>
      <c r="B1250" s="119"/>
      <c r="C1250" s="120"/>
      <c r="D1250" s="120"/>
      <c r="E1250" s="121"/>
      <c r="F1250" s="42">
        <v>1</v>
      </c>
      <c r="G1250" s="43" t="s">
        <v>166</v>
      </c>
      <c r="H1250" s="42">
        <v>6.7</v>
      </c>
      <c r="I1250" s="42"/>
      <c r="J1250" s="42">
        <v>0.3</v>
      </c>
      <c r="K1250" s="42">
        <f t="shared" si="127"/>
        <v>2.0099999999999998</v>
      </c>
    </row>
    <row r="1251" spans="1:11" x14ac:dyDescent="0.25">
      <c r="A1251" s="111"/>
      <c r="B1251" s="119"/>
      <c r="C1251" s="120"/>
      <c r="D1251" s="120"/>
      <c r="E1251" s="121"/>
      <c r="F1251" s="42">
        <v>1</v>
      </c>
      <c r="G1251" s="43" t="s">
        <v>166</v>
      </c>
      <c r="H1251" s="42">
        <v>13.37</v>
      </c>
      <c r="I1251" s="42"/>
      <c r="J1251" s="42">
        <v>0.3</v>
      </c>
      <c r="K1251" s="42">
        <f t="shared" si="127"/>
        <v>4.0109999999999992</v>
      </c>
    </row>
    <row r="1252" spans="1:11" x14ac:dyDescent="0.25">
      <c r="A1252" s="111"/>
      <c r="B1252" s="119"/>
      <c r="C1252" s="120"/>
      <c r="D1252" s="120"/>
      <c r="E1252" s="121"/>
      <c r="F1252" s="42">
        <v>1</v>
      </c>
      <c r="G1252" s="43" t="s">
        <v>166</v>
      </c>
      <c r="H1252" s="42">
        <v>6.57</v>
      </c>
      <c r="I1252" s="42"/>
      <c r="J1252" s="42">
        <v>0.3</v>
      </c>
      <c r="K1252" s="42">
        <f t="shared" si="127"/>
        <v>1.9710000000000001</v>
      </c>
    </row>
    <row r="1253" spans="1:11" x14ac:dyDescent="0.25">
      <c r="A1253" s="111"/>
      <c r="B1253" s="122"/>
      <c r="C1253" s="123"/>
      <c r="D1253" s="123"/>
      <c r="E1253" s="124"/>
      <c r="F1253" s="42">
        <v>1</v>
      </c>
      <c r="G1253" s="43" t="s">
        <v>165</v>
      </c>
      <c r="H1253" s="42">
        <v>55.17</v>
      </c>
      <c r="I1253" s="42"/>
      <c r="J1253" s="42">
        <v>0.5</v>
      </c>
      <c r="K1253" s="42">
        <f t="shared" si="127"/>
        <v>27.585000000000001</v>
      </c>
    </row>
    <row r="1254" spans="1:11" x14ac:dyDescent="0.25">
      <c r="A1254" s="111"/>
      <c r="B1254" s="116" t="s">
        <v>35</v>
      </c>
      <c r="C1254" s="117"/>
      <c r="D1254" s="117"/>
      <c r="E1254" s="118"/>
      <c r="F1254" s="42">
        <v>2</v>
      </c>
      <c r="G1254" s="43" t="s">
        <v>165</v>
      </c>
      <c r="H1254" s="42">
        <v>60.1</v>
      </c>
      <c r="I1254" s="42"/>
      <c r="J1254" s="42">
        <v>0.5</v>
      </c>
      <c r="K1254" s="42">
        <f t="shared" si="127"/>
        <v>60.1</v>
      </c>
    </row>
    <row r="1255" spans="1:11" x14ac:dyDescent="0.25">
      <c r="A1255" s="111"/>
      <c r="B1255" s="116" t="s">
        <v>36</v>
      </c>
      <c r="C1255" s="117"/>
      <c r="D1255" s="117"/>
      <c r="E1255" s="118"/>
      <c r="F1255" s="42">
        <v>1</v>
      </c>
      <c r="G1255" s="43" t="s">
        <v>165</v>
      </c>
      <c r="H1255" s="42">
        <v>57.72</v>
      </c>
      <c r="I1255" s="42"/>
      <c r="J1255" s="42">
        <v>0.5</v>
      </c>
      <c r="K1255" s="42">
        <f t="shared" si="127"/>
        <v>28.86</v>
      </c>
    </row>
    <row r="1256" spans="1:11" x14ac:dyDescent="0.25">
      <c r="A1256" s="111"/>
      <c r="B1256" s="119"/>
      <c r="C1256" s="120"/>
      <c r="D1256" s="120"/>
      <c r="E1256" s="121"/>
      <c r="F1256" s="42">
        <v>1</v>
      </c>
      <c r="G1256" s="43" t="s">
        <v>165</v>
      </c>
      <c r="H1256" s="42">
        <v>57.79</v>
      </c>
      <c r="I1256" s="42"/>
      <c r="J1256" s="42">
        <v>0.5</v>
      </c>
      <c r="K1256" s="42">
        <f t="shared" si="127"/>
        <v>28.895</v>
      </c>
    </row>
    <row r="1257" spans="1:11" x14ac:dyDescent="0.25">
      <c r="A1257" s="111"/>
      <c r="B1257" s="122"/>
      <c r="C1257" s="123"/>
      <c r="D1257" s="123"/>
      <c r="E1257" s="124"/>
      <c r="F1257" s="42">
        <v>1</v>
      </c>
      <c r="G1257" s="43" t="s">
        <v>165</v>
      </c>
      <c r="H1257" s="42">
        <v>57.71</v>
      </c>
      <c r="I1257" s="42"/>
      <c r="J1257" s="42">
        <v>0.5</v>
      </c>
      <c r="K1257" s="42">
        <f t="shared" si="127"/>
        <v>28.855</v>
      </c>
    </row>
    <row r="1258" spans="1:11" x14ac:dyDescent="0.25">
      <c r="A1258" s="111"/>
      <c r="B1258" s="112" t="s">
        <v>37</v>
      </c>
      <c r="C1258" s="112"/>
      <c r="D1258" s="112"/>
      <c r="E1258" s="112"/>
      <c r="F1258" s="42">
        <v>1</v>
      </c>
      <c r="G1258" s="43" t="s">
        <v>166</v>
      </c>
      <c r="H1258" s="42">
        <v>16.760000000000002</v>
      </c>
      <c r="I1258" s="42"/>
      <c r="J1258" s="42">
        <v>0.3</v>
      </c>
      <c r="K1258" s="42">
        <f t="shared" si="127"/>
        <v>5.0280000000000005</v>
      </c>
    </row>
    <row r="1259" spans="1:11" x14ac:dyDescent="0.25">
      <c r="A1259" s="111"/>
      <c r="B1259" s="112"/>
      <c r="C1259" s="112"/>
      <c r="D1259" s="112"/>
      <c r="E1259" s="112"/>
      <c r="F1259" s="42">
        <v>1</v>
      </c>
      <c r="G1259" s="43" t="s">
        <v>165</v>
      </c>
      <c r="H1259" s="42">
        <v>26.3</v>
      </c>
      <c r="I1259" s="42"/>
      <c r="J1259" s="42">
        <v>0.5</v>
      </c>
      <c r="K1259" s="42">
        <f t="shared" si="127"/>
        <v>13.15</v>
      </c>
    </row>
    <row r="1260" spans="1:11" x14ac:dyDescent="0.25">
      <c r="A1260" s="111"/>
      <c r="B1260" s="112"/>
      <c r="C1260" s="112"/>
      <c r="D1260" s="112"/>
      <c r="E1260" s="112"/>
      <c r="F1260" s="42">
        <v>1</v>
      </c>
      <c r="G1260" s="43" t="s">
        <v>165</v>
      </c>
      <c r="H1260" s="42">
        <v>26.63</v>
      </c>
      <c r="I1260" s="42"/>
      <c r="J1260" s="42">
        <v>0.5</v>
      </c>
      <c r="K1260" s="42">
        <f t="shared" si="127"/>
        <v>13.315</v>
      </c>
    </row>
    <row r="1261" spans="1:11" x14ac:dyDescent="0.25">
      <c r="A1261" s="111"/>
      <c r="B1261" s="112"/>
      <c r="C1261" s="112"/>
      <c r="D1261" s="112"/>
      <c r="E1261" s="112"/>
      <c r="F1261" s="42">
        <v>1</v>
      </c>
      <c r="G1261" s="43" t="s">
        <v>166</v>
      </c>
      <c r="H1261" s="42">
        <v>14.93</v>
      </c>
      <c r="I1261" s="42"/>
      <c r="J1261" s="42">
        <v>0.5</v>
      </c>
      <c r="K1261" s="42">
        <f t="shared" si="127"/>
        <v>7.4649999999999999</v>
      </c>
    </row>
    <row r="1262" spans="1:11" x14ac:dyDescent="0.25">
      <c r="A1262" s="111"/>
      <c r="B1262" s="112"/>
      <c r="C1262" s="112"/>
      <c r="D1262" s="112"/>
      <c r="E1262" s="112"/>
      <c r="F1262" s="42">
        <v>2</v>
      </c>
      <c r="G1262" s="43" t="s">
        <v>166</v>
      </c>
      <c r="H1262" s="42">
        <v>6.28</v>
      </c>
      <c r="I1262" s="42"/>
      <c r="J1262" s="42">
        <v>0.3</v>
      </c>
      <c r="K1262" s="42">
        <f t="shared" si="127"/>
        <v>3.7679999999999998</v>
      </c>
    </row>
    <row r="1263" spans="1:11" x14ac:dyDescent="0.25">
      <c r="A1263" s="111"/>
      <c r="B1263" s="112"/>
      <c r="C1263" s="112"/>
      <c r="D1263" s="112"/>
      <c r="E1263" s="112"/>
      <c r="F1263" s="42">
        <v>1</v>
      </c>
      <c r="G1263" s="43" t="s">
        <v>165</v>
      </c>
      <c r="H1263" s="42">
        <v>8.2799999999999994</v>
      </c>
      <c r="I1263" s="42"/>
      <c r="J1263" s="42">
        <v>0.5</v>
      </c>
      <c r="K1263" s="42">
        <f t="shared" si="127"/>
        <v>4.1399999999999997</v>
      </c>
    </row>
    <row r="1264" spans="1:11" x14ac:dyDescent="0.25">
      <c r="A1264" s="111"/>
      <c r="B1264" s="112"/>
      <c r="C1264" s="112"/>
      <c r="D1264" s="112"/>
      <c r="E1264" s="112"/>
      <c r="F1264" s="42">
        <v>1</v>
      </c>
      <c r="G1264" s="43" t="s">
        <v>165</v>
      </c>
      <c r="H1264" s="42">
        <v>8.4600000000000009</v>
      </c>
      <c r="I1264" s="42"/>
      <c r="J1264" s="42">
        <v>0.5</v>
      </c>
      <c r="K1264" s="42">
        <f t="shared" si="127"/>
        <v>4.2300000000000004</v>
      </c>
    </row>
    <row r="1265" spans="1:11" x14ac:dyDescent="0.25">
      <c r="A1265" s="111"/>
      <c r="B1265" s="112"/>
      <c r="C1265" s="112"/>
      <c r="D1265" s="112"/>
      <c r="E1265" s="112"/>
      <c r="F1265" s="42">
        <v>2</v>
      </c>
      <c r="G1265" s="43" t="s">
        <v>166</v>
      </c>
      <c r="H1265" s="42">
        <v>18.75</v>
      </c>
      <c r="I1265" s="42"/>
      <c r="J1265" s="42">
        <v>0.3</v>
      </c>
      <c r="K1265" s="42">
        <f t="shared" si="127"/>
        <v>11.25</v>
      </c>
    </row>
    <row r="1266" spans="1:11" x14ac:dyDescent="0.25">
      <c r="A1266" s="111"/>
      <c r="B1266" s="112"/>
      <c r="C1266" s="112"/>
      <c r="D1266" s="112"/>
      <c r="E1266" s="112"/>
      <c r="F1266" s="42">
        <v>1</v>
      </c>
      <c r="G1266" s="43" t="s">
        <v>166</v>
      </c>
      <c r="H1266" s="42">
        <v>8.18</v>
      </c>
      <c r="I1266" s="42"/>
      <c r="J1266" s="42">
        <v>0.3</v>
      </c>
      <c r="K1266" s="42">
        <f t="shared" si="127"/>
        <v>2.4539999999999997</v>
      </c>
    </row>
    <row r="1267" spans="1:11" x14ac:dyDescent="0.25">
      <c r="A1267" s="111"/>
      <c r="B1267" s="112"/>
      <c r="C1267" s="112"/>
      <c r="D1267" s="112"/>
      <c r="E1267" s="112"/>
      <c r="F1267" s="42">
        <v>1</v>
      </c>
      <c r="G1267" s="43" t="s">
        <v>165</v>
      </c>
      <c r="H1267" s="42">
        <v>8.23</v>
      </c>
      <c r="I1267" s="42"/>
      <c r="J1267" s="42">
        <v>0.5</v>
      </c>
      <c r="K1267" s="42">
        <f t="shared" si="127"/>
        <v>4.1150000000000002</v>
      </c>
    </row>
    <row r="1268" spans="1:11" x14ac:dyDescent="0.25">
      <c r="A1268" s="111"/>
      <c r="B1268" s="112"/>
      <c r="C1268" s="112"/>
      <c r="D1268" s="112"/>
      <c r="E1268" s="112"/>
      <c r="F1268" s="42">
        <v>1</v>
      </c>
      <c r="G1268" s="43" t="s">
        <v>166</v>
      </c>
      <c r="H1268" s="42">
        <v>8.39</v>
      </c>
      <c r="I1268" s="42"/>
      <c r="J1268" s="42">
        <v>0.3</v>
      </c>
      <c r="K1268" s="42">
        <f t="shared" si="127"/>
        <v>2.5169999999999999</v>
      </c>
    </row>
    <row r="1269" spans="1:11" x14ac:dyDescent="0.25">
      <c r="A1269" s="111"/>
      <c r="B1269" s="112"/>
      <c r="C1269" s="112"/>
      <c r="D1269" s="112"/>
      <c r="E1269" s="112"/>
      <c r="F1269" s="42">
        <v>1</v>
      </c>
      <c r="G1269" s="43" t="s">
        <v>165</v>
      </c>
      <c r="H1269" s="42">
        <v>9.02</v>
      </c>
      <c r="I1269" s="42"/>
      <c r="J1269" s="42">
        <v>0.5</v>
      </c>
      <c r="K1269" s="42">
        <f t="shared" si="127"/>
        <v>4.51</v>
      </c>
    </row>
    <row r="1270" spans="1:11" x14ac:dyDescent="0.25">
      <c r="A1270" s="111"/>
      <c r="B1270" s="112"/>
      <c r="C1270" s="112"/>
      <c r="D1270" s="112"/>
      <c r="E1270" s="112"/>
      <c r="F1270" s="42">
        <v>1</v>
      </c>
      <c r="G1270" s="43" t="s">
        <v>166</v>
      </c>
      <c r="H1270" s="42">
        <v>18.71</v>
      </c>
      <c r="I1270" s="42"/>
      <c r="J1270" s="42">
        <v>0.3</v>
      </c>
      <c r="K1270" s="42">
        <f t="shared" si="127"/>
        <v>5.6130000000000004</v>
      </c>
    </row>
    <row r="1271" spans="1:11" x14ac:dyDescent="0.25">
      <c r="A1271" s="111"/>
      <c r="B1271" s="112"/>
      <c r="C1271" s="112"/>
      <c r="D1271" s="112"/>
      <c r="E1271" s="112"/>
      <c r="F1271" s="42">
        <v>1</v>
      </c>
      <c r="G1271" s="43" t="s">
        <v>166</v>
      </c>
      <c r="H1271" s="42">
        <v>6.82</v>
      </c>
      <c r="I1271" s="42"/>
      <c r="J1271" s="42">
        <v>0.3</v>
      </c>
      <c r="K1271" s="42">
        <f t="shared" si="127"/>
        <v>2.0459999999999998</v>
      </c>
    </row>
    <row r="1272" spans="1:11" x14ac:dyDescent="0.25">
      <c r="A1272" s="111"/>
      <c r="B1272" s="112"/>
      <c r="C1272" s="112"/>
      <c r="D1272" s="112"/>
      <c r="E1272" s="112"/>
      <c r="F1272" s="42">
        <v>2</v>
      </c>
      <c r="G1272" s="43" t="s">
        <v>166</v>
      </c>
      <c r="H1272" s="42">
        <v>11.46</v>
      </c>
      <c r="I1272" s="42"/>
      <c r="J1272" s="42">
        <v>0.3</v>
      </c>
      <c r="K1272" s="42">
        <f t="shared" si="127"/>
        <v>6.8760000000000003</v>
      </c>
    </row>
    <row r="1273" spans="1:11" x14ac:dyDescent="0.25">
      <c r="A1273" s="111"/>
      <c r="B1273" s="112"/>
      <c r="C1273" s="112"/>
      <c r="D1273" s="112"/>
      <c r="E1273" s="112"/>
      <c r="F1273" s="42">
        <v>1</v>
      </c>
      <c r="G1273" s="43" t="s">
        <v>165</v>
      </c>
      <c r="H1273" s="42">
        <v>7.99</v>
      </c>
      <c r="I1273" s="42"/>
      <c r="J1273" s="42">
        <v>0.5</v>
      </c>
      <c r="K1273" s="42">
        <f t="shared" si="127"/>
        <v>3.9950000000000001</v>
      </c>
    </row>
    <row r="1274" spans="1:11" x14ac:dyDescent="0.25">
      <c r="A1274" s="111"/>
      <c r="B1274" s="112"/>
      <c r="C1274" s="112"/>
      <c r="D1274" s="112"/>
      <c r="E1274" s="112"/>
      <c r="F1274" s="42">
        <v>1</v>
      </c>
      <c r="G1274" s="43" t="s">
        <v>166</v>
      </c>
      <c r="H1274" s="42">
        <v>7.81</v>
      </c>
      <c r="I1274" s="42"/>
      <c r="J1274" s="42">
        <v>0.3</v>
      </c>
      <c r="K1274" s="42">
        <f t="shared" si="127"/>
        <v>2.343</v>
      </c>
    </row>
    <row r="1275" spans="1:11" x14ac:dyDescent="0.25">
      <c r="A1275" s="111"/>
      <c r="B1275" s="112"/>
      <c r="C1275" s="112"/>
      <c r="D1275" s="112"/>
      <c r="E1275" s="112"/>
      <c r="F1275" s="42">
        <v>1</v>
      </c>
      <c r="G1275" s="43" t="s">
        <v>165</v>
      </c>
      <c r="H1275" s="42">
        <v>7.86</v>
      </c>
      <c r="I1275" s="42"/>
      <c r="J1275" s="42">
        <v>0.5</v>
      </c>
      <c r="K1275" s="42">
        <f t="shared" si="127"/>
        <v>3.93</v>
      </c>
    </row>
    <row r="1276" spans="1:11" x14ac:dyDescent="0.25">
      <c r="A1276" s="111"/>
      <c r="B1276" s="112"/>
      <c r="C1276" s="112"/>
      <c r="D1276" s="112"/>
      <c r="E1276" s="112"/>
      <c r="F1276" s="42">
        <v>1</v>
      </c>
      <c r="G1276" s="43" t="s">
        <v>166</v>
      </c>
      <c r="H1276" s="42">
        <v>8.08</v>
      </c>
      <c r="I1276" s="42"/>
      <c r="J1276" s="42">
        <v>0.3</v>
      </c>
      <c r="K1276" s="42">
        <f t="shared" si="127"/>
        <v>2.4239999999999999</v>
      </c>
    </row>
    <row r="1277" spans="1:11" x14ac:dyDescent="0.25">
      <c r="A1277" s="111"/>
      <c r="B1277" s="112"/>
      <c r="C1277" s="112"/>
      <c r="D1277" s="112"/>
      <c r="E1277" s="112"/>
      <c r="F1277" s="42">
        <v>1</v>
      </c>
      <c r="G1277" s="43" t="s">
        <v>166</v>
      </c>
      <c r="H1277" s="42">
        <v>25.85</v>
      </c>
      <c r="I1277" s="42"/>
      <c r="J1277" s="42">
        <v>0.3</v>
      </c>
      <c r="K1277" s="42">
        <f t="shared" si="127"/>
        <v>7.7549999999999999</v>
      </c>
    </row>
    <row r="1278" spans="1:11" x14ac:dyDescent="0.25">
      <c r="A1278" s="111"/>
      <c r="B1278" s="112"/>
      <c r="C1278" s="112"/>
      <c r="D1278" s="112"/>
      <c r="E1278" s="112"/>
      <c r="F1278" s="42">
        <v>1</v>
      </c>
      <c r="G1278" s="43" t="s">
        <v>166</v>
      </c>
      <c r="H1278" s="42">
        <v>15.56</v>
      </c>
      <c r="I1278" s="42"/>
      <c r="J1278" s="42">
        <v>0.3</v>
      </c>
      <c r="K1278" s="42">
        <f t="shared" si="127"/>
        <v>4.6680000000000001</v>
      </c>
    </row>
    <row r="1279" spans="1:11" x14ac:dyDescent="0.25">
      <c r="A1279" s="111"/>
      <c r="B1279" s="112"/>
      <c r="C1279" s="112"/>
      <c r="D1279" s="112"/>
      <c r="E1279" s="112"/>
      <c r="F1279" s="42">
        <v>1</v>
      </c>
      <c r="G1279" s="43" t="s">
        <v>166</v>
      </c>
      <c r="H1279" s="42">
        <v>8.56</v>
      </c>
      <c r="I1279" s="42"/>
      <c r="J1279" s="42">
        <v>0.3</v>
      </c>
      <c r="K1279" s="42">
        <f t="shared" si="127"/>
        <v>2.5680000000000001</v>
      </c>
    </row>
    <row r="1280" spans="1:11" x14ac:dyDescent="0.25">
      <c r="A1280" s="111"/>
      <c r="B1280" s="112"/>
      <c r="C1280" s="112"/>
      <c r="D1280" s="112"/>
      <c r="E1280" s="112"/>
      <c r="F1280" s="42">
        <v>1</v>
      </c>
      <c r="G1280" s="43" t="s">
        <v>166</v>
      </c>
      <c r="H1280" s="42">
        <v>8.17</v>
      </c>
      <c r="I1280" s="42"/>
      <c r="J1280" s="42">
        <v>0.3</v>
      </c>
      <c r="K1280" s="42">
        <f t="shared" si="127"/>
        <v>2.4510000000000001</v>
      </c>
    </row>
    <row r="1281" spans="1:11" x14ac:dyDescent="0.25">
      <c r="A1281" s="111"/>
      <c r="B1281" s="112"/>
      <c r="C1281" s="112"/>
      <c r="D1281" s="112"/>
      <c r="E1281" s="112"/>
      <c r="F1281" s="42">
        <v>1</v>
      </c>
      <c r="G1281" s="43" t="s">
        <v>166</v>
      </c>
      <c r="H1281" s="42">
        <v>22.31</v>
      </c>
      <c r="I1281" s="42"/>
      <c r="J1281" s="42">
        <v>0.3</v>
      </c>
      <c r="K1281" s="42">
        <f t="shared" si="127"/>
        <v>6.6929999999999996</v>
      </c>
    </row>
    <row r="1282" spans="1:11" x14ac:dyDescent="0.25">
      <c r="A1282" s="111"/>
      <c r="B1282" s="112"/>
      <c r="C1282" s="112"/>
      <c r="D1282" s="112"/>
      <c r="E1282" s="112"/>
      <c r="F1282" s="42">
        <v>1</v>
      </c>
      <c r="G1282" s="43" t="s">
        <v>166</v>
      </c>
      <c r="H1282" s="42">
        <v>11.94</v>
      </c>
      <c r="I1282" s="42"/>
      <c r="J1282" s="42">
        <v>0.3</v>
      </c>
      <c r="K1282" s="42">
        <f t="shared" si="127"/>
        <v>3.5819999999999999</v>
      </c>
    </row>
    <row r="1283" spans="1:11" x14ac:dyDescent="0.25">
      <c r="A1283" s="111"/>
      <c r="B1283" s="112"/>
      <c r="C1283" s="112"/>
      <c r="D1283" s="112"/>
      <c r="E1283" s="112"/>
      <c r="F1283" s="42">
        <v>1</v>
      </c>
      <c r="G1283" s="43" t="s">
        <v>166</v>
      </c>
      <c r="H1283" s="42">
        <v>14.26</v>
      </c>
      <c r="I1283" s="42"/>
      <c r="J1283" s="42">
        <v>0.3</v>
      </c>
      <c r="K1283" s="42">
        <f t="shared" si="127"/>
        <v>4.2779999999999996</v>
      </c>
    </row>
    <row r="1284" spans="1:11" x14ac:dyDescent="0.25">
      <c r="A1284" s="111"/>
      <c r="B1284" s="112"/>
      <c r="C1284" s="112"/>
      <c r="D1284" s="112"/>
      <c r="E1284" s="112"/>
      <c r="F1284" s="42">
        <v>1</v>
      </c>
      <c r="G1284" s="43" t="s">
        <v>166</v>
      </c>
      <c r="H1284" s="42">
        <v>17.43</v>
      </c>
      <c r="I1284" s="42"/>
      <c r="J1284" s="42">
        <v>0.3</v>
      </c>
      <c r="K1284" s="42">
        <f t="shared" si="127"/>
        <v>5.2290000000000001</v>
      </c>
    </row>
    <row r="1285" spans="1:11" x14ac:dyDescent="0.25">
      <c r="A1285" s="111"/>
      <c r="B1285" s="112"/>
      <c r="C1285" s="112"/>
      <c r="D1285" s="112"/>
      <c r="E1285" s="112"/>
      <c r="F1285" s="42">
        <v>1</v>
      </c>
      <c r="G1285" s="43" t="s">
        <v>166</v>
      </c>
      <c r="H1285" s="42">
        <v>18.36</v>
      </c>
      <c r="I1285" s="42"/>
      <c r="J1285" s="42">
        <v>0.3</v>
      </c>
      <c r="K1285" s="42">
        <f>F1285*H1285*J1285</f>
        <v>5.508</v>
      </c>
    </row>
    <row r="1286" spans="1:11" x14ac:dyDescent="0.25">
      <c r="G1286" s="100" t="str">
        <f>+CONCATENATE("Metrado Total :",K1186)</f>
        <v>Metrado Total :m2</v>
      </c>
      <c r="H1286" s="101"/>
      <c r="I1286" s="102"/>
      <c r="K1286" s="54">
        <f>+SUM(K1188:K1285)</f>
        <v>521.89649999999995</v>
      </c>
    </row>
    <row r="1287" spans="1:11" ht="15.75" thickBot="1" x14ac:dyDescent="0.3"/>
    <row r="1288" spans="1:11" ht="15.75" thickBot="1" x14ac:dyDescent="0.3">
      <c r="A1288" s="13" t="s">
        <v>229</v>
      </c>
      <c r="B1288" s="103" t="s">
        <v>126</v>
      </c>
      <c r="C1288" s="104"/>
      <c r="D1288" s="104"/>
      <c r="E1288" s="104"/>
      <c r="F1288" s="104"/>
      <c r="G1288" s="104"/>
      <c r="H1288" s="104"/>
      <c r="I1288" s="104"/>
      <c r="J1288" s="104"/>
      <c r="K1288" s="105"/>
    </row>
    <row r="1289" spans="1:11" x14ac:dyDescent="0.25">
      <c r="A1289" s="53" t="s">
        <v>231</v>
      </c>
      <c r="B1289" s="106" t="s">
        <v>127</v>
      </c>
      <c r="C1289" s="107"/>
      <c r="D1289" s="107"/>
      <c r="E1289" s="107"/>
      <c r="F1289" s="107"/>
      <c r="G1289" s="107"/>
      <c r="H1289" s="107"/>
      <c r="I1289" s="108"/>
      <c r="J1289" s="48" t="s">
        <v>22</v>
      </c>
      <c r="K1289" s="52" t="s">
        <v>43</v>
      </c>
    </row>
    <row r="1290" spans="1:11" x14ac:dyDescent="0.25">
      <c r="A1290" s="47" t="s">
        <v>13</v>
      </c>
      <c r="B1290" s="109" t="s">
        <v>14</v>
      </c>
      <c r="C1290" s="109"/>
      <c r="D1290" s="109"/>
      <c r="E1290" s="109"/>
      <c r="F1290" s="49" t="s">
        <v>20</v>
      </c>
      <c r="G1290" s="49" t="s">
        <v>19</v>
      </c>
      <c r="H1290" s="49" t="s">
        <v>18</v>
      </c>
      <c r="I1290" s="49" t="s">
        <v>17</v>
      </c>
      <c r="J1290" s="49" t="s">
        <v>16</v>
      </c>
      <c r="K1290" s="49" t="s">
        <v>15</v>
      </c>
    </row>
    <row r="1291" spans="1:11" x14ac:dyDescent="0.25">
      <c r="A1291" s="111"/>
      <c r="B1291" s="111" t="s">
        <v>34</v>
      </c>
      <c r="C1291" s="111"/>
      <c r="D1291" s="111"/>
      <c r="E1291" s="111"/>
      <c r="F1291" s="42">
        <v>1</v>
      </c>
      <c r="G1291" s="42">
        <v>43</v>
      </c>
      <c r="H1291" s="42">
        <v>0.6</v>
      </c>
      <c r="I1291" s="100">
        <v>1.73</v>
      </c>
      <c r="J1291" s="102"/>
      <c r="K1291" s="42">
        <f>+PRODUCT(F1291:J1291)</f>
        <v>44.634</v>
      </c>
    </row>
    <row r="1292" spans="1:11" x14ac:dyDescent="0.25">
      <c r="A1292" s="111"/>
      <c r="B1292" s="111" t="s">
        <v>35</v>
      </c>
      <c r="C1292" s="111"/>
      <c r="D1292" s="111"/>
      <c r="E1292" s="111"/>
      <c r="F1292" s="42">
        <v>1</v>
      </c>
      <c r="G1292" s="42">
        <v>18</v>
      </c>
      <c r="H1292" s="42">
        <v>0.6</v>
      </c>
      <c r="I1292" s="100">
        <v>1.73</v>
      </c>
      <c r="J1292" s="102"/>
      <c r="K1292" s="42">
        <f t="shared" ref="K1292:K1294" si="128">+PRODUCT(F1292:J1292)</f>
        <v>18.683999999999997</v>
      </c>
    </row>
    <row r="1293" spans="1:11" x14ac:dyDescent="0.25">
      <c r="A1293" s="111"/>
      <c r="B1293" s="111" t="s">
        <v>36</v>
      </c>
      <c r="C1293" s="111"/>
      <c r="D1293" s="111"/>
      <c r="E1293" s="111"/>
      <c r="F1293" s="42">
        <v>1</v>
      </c>
      <c r="G1293" s="42">
        <v>33</v>
      </c>
      <c r="H1293" s="42">
        <v>0.6</v>
      </c>
      <c r="I1293" s="100">
        <v>1.73</v>
      </c>
      <c r="J1293" s="102"/>
      <c r="K1293" s="42">
        <f t="shared" si="128"/>
        <v>34.253999999999998</v>
      </c>
    </row>
    <row r="1294" spans="1:11" x14ac:dyDescent="0.25">
      <c r="A1294" s="111"/>
      <c r="B1294" s="111" t="s">
        <v>37</v>
      </c>
      <c r="C1294" s="111"/>
      <c r="D1294" s="111"/>
      <c r="E1294" s="111"/>
      <c r="F1294" s="42">
        <v>1</v>
      </c>
      <c r="G1294" s="42">
        <v>33</v>
      </c>
      <c r="H1294" s="42">
        <v>0.6</v>
      </c>
      <c r="I1294" s="100">
        <v>1.73</v>
      </c>
      <c r="J1294" s="102"/>
      <c r="K1294" s="42">
        <f t="shared" si="128"/>
        <v>34.253999999999998</v>
      </c>
    </row>
    <row r="1295" spans="1:11" x14ac:dyDescent="0.25">
      <c r="G1295" s="100" t="str">
        <f>+CONCATENATE("Metrado Total :",K1289)</f>
        <v>Metrado Total :m3</v>
      </c>
      <c r="H1295" s="101"/>
      <c r="I1295" s="102"/>
      <c r="K1295" s="54">
        <f>+SUM(K1291:K1294)</f>
        <v>131.82599999999999</v>
      </c>
    </row>
    <row r="1297" spans="1:11" x14ac:dyDescent="0.25">
      <c r="A1297" s="53" t="s">
        <v>293</v>
      </c>
      <c r="B1297" s="113" t="s">
        <v>128</v>
      </c>
      <c r="C1297" s="114"/>
      <c r="D1297" s="114"/>
      <c r="E1297" s="114"/>
      <c r="F1297" s="114"/>
      <c r="G1297" s="114"/>
      <c r="H1297" s="114"/>
      <c r="I1297" s="115"/>
      <c r="J1297" s="48" t="s">
        <v>22</v>
      </c>
      <c r="K1297" s="52" t="s">
        <v>43</v>
      </c>
    </row>
    <row r="1298" spans="1:11" x14ac:dyDescent="0.25">
      <c r="A1298" s="47" t="s">
        <v>13</v>
      </c>
      <c r="B1298" s="109" t="s">
        <v>14</v>
      </c>
      <c r="C1298" s="109"/>
      <c r="D1298" s="109"/>
      <c r="E1298" s="109"/>
      <c r="F1298" s="49" t="s">
        <v>20</v>
      </c>
      <c r="G1298" s="49" t="s">
        <v>19</v>
      </c>
      <c r="H1298" s="49" t="s">
        <v>18</v>
      </c>
      <c r="I1298" s="49" t="s">
        <v>17</v>
      </c>
      <c r="J1298" s="49" t="s">
        <v>16</v>
      </c>
      <c r="K1298" s="49" t="s">
        <v>15</v>
      </c>
    </row>
    <row r="1299" spans="1:11" x14ac:dyDescent="0.25">
      <c r="A1299" s="111"/>
      <c r="B1299" s="111" t="s">
        <v>34</v>
      </c>
      <c r="C1299" s="111"/>
      <c r="D1299" s="111"/>
      <c r="E1299" s="111"/>
      <c r="F1299" s="42">
        <v>1</v>
      </c>
      <c r="G1299" s="42">
        <v>43</v>
      </c>
      <c r="H1299" s="42">
        <v>0.6</v>
      </c>
      <c r="I1299" s="100">
        <v>1.73</v>
      </c>
      <c r="J1299" s="102"/>
      <c r="K1299" s="42">
        <f t="shared" ref="K1299:K1302" si="129">+PRODUCT(F1299:J1299)</f>
        <v>44.634</v>
      </c>
    </row>
    <row r="1300" spans="1:11" x14ac:dyDescent="0.25">
      <c r="A1300" s="111"/>
      <c r="B1300" s="111" t="s">
        <v>35</v>
      </c>
      <c r="C1300" s="111"/>
      <c r="D1300" s="111"/>
      <c r="E1300" s="111"/>
      <c r="F1300" s="42">
        <v>1</v>
      </c>
      <c r="G1300" s="42">
        <v>18</v>
      </c>
      <c r="H1300" s="42">
        <v>0.6</v>
      </c>
      <c r="I1300" s="100">
        <v>1.73</v>
      </c>
      <c r="J1300" s="102"/>
      <c r="K1300" s="42">
        <f t="shared" si="129"/>
        <v>18.683999999999997</v>
      </c>
    </row>
    <row r="1301" spans="1:11" x14ac:dyDescent="0.25">
      <c r="A1301" s="111"/>
      <c r="B1301" s="111" t="s">
        <v>36</v>
      </c>
      <c r="C1301" s="111"/>
      <c r="D1301" s="111"/>
      <c r="E1301" s="111"/>
      <c r="F1301" s="42">
        <v>1</v>
      </c>
      <c r="G1301" s="42">
        <v>33</v>
      </c>
      <c r="H1301" s="42">
        <v>0.6</v>
      </c>
      <c r="I1301" s="100">
        <v>1.73</v>
      </c>
      <c r="J1301" s="102"/>
      <c r="K1301" s="42">
        <f t="shared" si="129"/>
        <v>34.253999999999998</v>
      </c>
    </row>
    <row r="1302" spans="1:11" x14ac:dyDescent="0.25">
      <c r="A1302" s="111"/>
      <c r="B1302" s="111" t="s">
        <v>37</v>
      </c>
      <c r="C1302" s="111"/>
      <c r="D1302" s="111"/>
      <c r="E1302" s="111"/>
      <c r="F1302" s="42">
        <v>1</v>
      </c>
      <c r="G1302" s="42">
        <v>33</v>
      </c>
      <c r="H1302" s="42">
        <v>0.6</v>
      </c>
      <c r="I1302" s="100">
        <v>1.73</v>
      </c>
      <c r="J1302" s="102"/>
      <c r="K1302" s="42">
        <f t="shared" si="129"/>
        <v>34.253999999999998</v>
      </c>
    </row>
    <row r="1303" spans="1:11" x14ac:dyDescent="0.25">
      <c r="G1303" s="100" t="str">
        <f>+CONCATENATE("Metrado Total :",K1297)</f>
        <v>Metrado Total :m3</v>
      </c>
      <c r="H1303" s="101"/>
      <c r="I1303" s="102"/>
      <c r="K1303" s="54">
        <f>+SUM(K1299:K1302)</f>
        <v>131.82599999999999</v>
      </c>
    </row>
    <row r="1305" spans="1:11" x14ac:dyDescent="0.25">
      <c r="A1305" s="53" t="s">
        <v>294</v>
      </c>
      <c r="B1305" s="113" t="s">
        <v>129</v>
      </c>
      <c r="C1305" s="114"/>
      <c r="D1305" s="114"/>
      <c r="E1305" s="114"/>
      <c r="F1305" s="114"/>
      <c r="G1305" s="114"/>
      <c r="H1305" s="114"/>
      <c r="I1305" s="115"/>
      <c r="J1305" s="48" t="s">
        <v>22</v>
      </c>
      <c r="K1305" s="52" t="s">
        <v>115</v>
      </c>
    </row>
    <row r="1306" spans="1:11" x14ac:dyDescent="0.25">
      <c r="A1306" s="47" t="s">
        <v>13</v>
      </c>
      <c r="B1306" s="109" t="s">
        <v>14</v>
      </c>
      <c r="C1306" s="109"/>
      <c r="D1306" s="109"/>
      <c r="E1306" s="109"/>
      <c r="F1306" s="49" t="s">
        <v>20</v>
      </c>
      <c r="G1306" s="49" t="s">
        <v>19</v>
      </c>
      <c r="H1306" s="49" t="s">
        <v>18</v>
      </c>
      <c r="I1306" s="49" t="s">
        <v>17</v>
      </c>
      <c r="J1306" s="49" t="s">
        <v>16</v>
      </c>
      <c r="K1306" s="49" t="s">
        <v>15</v>
      </c>
    </row>
    <row r="1307" spans="1:11" x14ac:dyDescent="0.25">
      <c r="A1307" s="111"/>
      <c r="B1307" s="111" t="s">
        <v>313</v>
      </c>
      <c r="C1307" s="111"/>
      <c r="D1307" s="111"/>
      <c r="E1307" s="111"/>
      <c r="F1307" s="42">
        <v>1</v>
      </c>
      <c r="G1307" s="42">
        <v>43</v>
      </c>
      <c r="H1307" s="42"/>
      <c r="I1307" s="42"/>
      <c r="J1307" s="42"/>
      <c r="K1307" s="42">
        <f t="shared" ref="K1307:K1310" si="130">+PRODUCT(F1307:J1307)</f>
        <v>43</v>
      </c>
    </row>
    <row r="1308" spans="1:11" x14ac:dyDescent="0.25">
      <c r="A1308" s="111"/>
      <c r="B1308" s="111" t="s">
        <v>35</v>
      </c>
      <c r="C1308" s="111"/>
      <c r="D1308" s="111"/>
      <c r="E1308" s="111"/>
      <c r="F1308" s="42">
        <v>1</v>
      </c>
      <c r="G1308" s="42">
        <v>18</v>
      </c>
      <c r="H1308" s="42"/>
      <c r="I1308" s="42"/>
      <c r="J1308" s="42"/>
      <c r="K1308" s="42">
        <f t="shared" si="130"/>
        <v>18</v>
      </c>
    </row>
    <row r="1309" spans="1:11" x14ac:dyDescent="0.25">
      <c r="A1309" s="111"/>
      <c r="B1309" s="111" t="s">
        <v>36</v>
      </c>
      <c r="C1309" s="111"/>
      <c r="D1309" s="111"/>
      <c r="E1309" s="111"/>
      <c r="F1309" s="42">
        <v>1</v>
      </c>
      <c r="G1309" s="42">
        <v>33</v>
      </c>
      <c r="H1309" s="42"/>
      <c r="I1309" s="42"/>
      <c r="J1309" s="42"/>
      <c r="K1309" s="42">
        <f t="shared" si="130"/>
        <v>33</v>
      </c>
    </row>
    <row r="1310" spans="1:11" x14ac:dyDescent="0.25">
      <c r="A1310" s="111"/>
      <c r="B1310" s="111" t="s">
        <v>37</v>
      </c>
      <c r="C1310" s="111"/>
      <c r="D1310" s="111"/>
      <c r="E1310" s="111"/>
      <c r="F1310" s="42">
        <v>1</v>
      </c>
      <c r="G1310" s="42">
        <v>33</v>
      </c>
      <c r="H1310" s="42"/>
      <c r="I1310" s="42"/>
      <c r="J1310" s="42"/>
      <c r="K1310" s="42">
        <f t="shared" si="130"/>
        <v>33</v>
      </c>
    </row>
    <row r="1311" spans="1:11" x14ac:dyDescent="0.25">
      <c r="G1311" s="100" t="str">
        <f>+CONCATENATE("Metrado Total :",K1305)</f>
        <v>Metrado Total :UND</v>
      </c>
      <c r="H1311" s="101"/>
      <c r="I1311" s="102"/>
      <c r="K1311" s="54">
        <f>+SUM(K1307:K1310)</f>
        <v>127</v>
      </c>
    </row>
    <row r="1313" spans="1:11" x14ac:dyDescent="0.25">
      <c r="A1313" s="53">
        <v>13.04</v>
      </c>
      <c r="B1313" s="113" t="s">
        <v>130</v>
      </c>
      <c r="C1313" s="114"/>
      <c r="D1313" s="114"/>
      <c r="E1313" s="114"/>
      <c r="F1313" s="114"/>
      <c r="G1313" s="114"/>
      <c r="H1313" s="114"/>
      <c r="I1313" s="115"/>
      <c r="J1313" s="48" t="s">
        <v>22</v>
      </c>
      <c r="K1313" s="52" t="s">
        <v>115</v>
      </c>
    </row>
    <row r="1314" spans="1:11" x14ac:dyDescent="0.25">
      <c r="A1314" s="47" t="s">
        <v>13</v>
      </c>
      <c r="B1314" s="109" t="s">
        <v>14</v>
      </c>
      <c r="C1314" s="109"/>
      <c r="D1314" s="109"/>
      <c r="E1314" s="109"/>
      <c r="F1314" s="49" t="s">
        <v>20</v>
      </c>
      <c r="G1314" s="49" t="s">
        <v>19</v>
      </c>
      <c r="H1314" s="49" t="s">
        <v>18</v>
      </c>
      <c r="I1314" s="49" t="s">
        <v>17</v>
      </c>
      <c r="J1314" s="49" t="s">
        <v>16</v>
      </c>
      <c r="K1314" s="49" t="s">
        <v>15</v>
      </c>
    </row>
    <row r="1315" spans="1:11" x14ac:dyDescent="0.25">
      <c r="A1315" s="111"/>
      <c r="B1315" s="111" t="s">
        <v>34</v>
      </c>
      <c r="C1315" s="111"/>
      <c r="D1315" s="111"/>
      <c r="E1315" s="111"/>
      <c r="F1315" s="42">
        <v>1</v>
      </c>
      <c r="G1315" s="42">
        <v>43</v>
      </c>
      <c r="H1315" s="42"/>
      <c r="I1315" s="42"/>
      <c r="J1315" s="42"/>
      <c r="K1315" s="42">
        <f t="shared" ref="K1315:K1318" si="131">+PRODUCT(F1315:J1315)</f>
        <v>43</v>
      </c>
    </row>
    <row r="1316" spans="1:11" x14ac:dyDescent="0.25">
      <c r="A1316" s="111"/>
      <c r="B1316" s="111" t="s">
        <v>35</v>
      </c>
      <c r="C1316" s="111"/>
      <c r="D1316" s="111"/>
      <c r="E1316" s="111"/>
      <c r="F1316" s="42">
        <v>1</v>
      </c>
      <c r="G1316" s="42">
        <v>18</v>
      </c>
      <c r="H1316" s="42"/>
      <c r="I1316" s="42"/>
      <c r="J1316" s="42"/>
      <c r="K1316" s="42">
        <f t="shared" si="131"/>
        <v>18</v>
      </c>
    </row>
    <row r="1317" spans="1:11" x14ac:dyDescent="0.25">
      <c r="A1317" s="111"/>
      <c r="B1317" s="111" t="s">
        <v>36</v>
      </c>
      <c r="C1317" s="111"/>
      <c r="D1317" s="111"/>
      <c r="E1317" s="111"/>
      <c r="F1317" s="42">
        <v>1</v>
      </c>
      <c r="G1317" s="42">
        <v>33</v>
      </c>
      <c r="H1317" s="42"/>
      <c r="I1317" s="42"/>
      <c r="J1317" s="42"/>
      <c r="K1317" s="42">
        <f t="shared" si="131"/>
        <v>33</v>
      </c>
    </row>
    <row r="1318" spans="1:11" x14ac:dyDescent="0.25">
      <c r="A1318" s="111"/>
      <c r="B1318" s="111" t="s">
        <v>37</v>
      </c>
      <c r="C1318" s="111"/>
      <c r="D1318" s="111"/>
      <c r="E1318" s="111"/>
      <c r="F1318" s="42">
        <v>1</v>
      </c>
      <c r="G1318" s="42">
        <v>33</v>
      </c>
      <c r="H1318" s="42"/>
      <c r="I1318" s="42"/>
      <c r="J1318" s="42"/>
      <c r="K1318" s="42">
        <f t="shared" si="131"/>
        <v>33</v>
      </c>
    </row>
    <row r="1319" spans="1:11" x14ac:dyDescent="0.25">
      <c r="G1319" s="100" t="str">
        <f>+CONCATENATE("Metrado Total :",K1313)</f>
        <v>Metrado Total :UND</v>
      </c>
      <c r="H1319" s="101"/>
      <c r="I1319" s="102"/>
      <c r="K1319" s="54">
        <f>+SUM(K1315:K1318)</f>
        <v>127</v>
      </c>
    </row>
    <row r="1321" spans="1:11" x14ac:dyDescent="0.25">
      <c r="A1321" s="53" t="s">
        <v>295</v>
      </c>
      <c r="B1321" s="113" t="s">
        <v>42</v>
      </c>
      <c r="C1321" s="114"/>
      <c r="D1321" s="114"/>
      <c r="E1321" s="114"/>
      <c r="F1321" s="114"/>
      <c r="G1321" s="114"/>
      <c r="H1321" s="114"/>
      <c r="I1321" s="115"/>
      <c r="J1321" s="48" t="s">
        <v>22</v>
      </c>
      <c r="K1321" s="52" t="s">
        <v>43</v>
      </c>
    </row>
    <row r="1322" spans="1:11" x14ac:dyDescent="0.25">
      <c r="A1322" s="47" t="s">
        <v>13</v>
      </c>
      <c r="B1322" s="109" t="s">
        <v>14</v>
      </c>
      <c r="C1322" s="109"/>
      <c r="D1322" s="109"/>
      <c r="E1322" s="109"/>
      <c r="F1322" s="49" t="s">
        <v>20</v>
      </c>
      <c r="G1322" s="49"/>
      <c r="H1322" s="49" t="s">
        <v>168</v>
      </c>
      <c r="I1322" s="49"/>
      <c r="J1322" s="49" t="s">
        <v>167</v>
      </c>
      <c r="K1322" s="49" t="s">
        <v>15</v>
      </c>
    </row>
    <row r="1323" spans="1:11" x14ac:dyDescent="0.25">
      <c r="A1323" s="111"/>
      <c r="B1323" s="111" t="s">
        <v>34</v>
      </c>
      <c r="C1323" s="111"/>
      <c r="D1323" s="111"/>
      <c r="E1323" s="111"/>
      <c r="F1323" s="42">
        <v>1</v>
      </c>
      <c r="G1323" s="42"/>
      <c r="H1323" s="42">
        <v>1.25</v>
      </c>
      <c r="I1323" s="42"/>
      <c r="J1323" s="42">
        <f>K1291</f>
        <v>44.634</v>
      </c>
      <c r="K1323" s="42">
        <f>+PRODUCT(F1323:J1323)</f>
        <v>55.792500000000004</v>
      </c>
    </row>
    <row r="1324" spans="1:11" x14ac:dyDescent="0.25">
      <c r="A1324" s="111"/>
      <c r="B1324" s="116" t="s">
        <v>35</v>
      </c>
      <c r="C1324" s="117"/>
      <c r="D1324" s="117"/>
      <c r="E1324" s="118"/>
      <c r="F1324" s="42">
        <v>1</v>
      </c>
      <c r="G1324" s="42"/>
      <c r="H1324" s="42">
        <v>1.25</v>
      </c>
      <c r="I1324" s="42"/>
      <c r="J1324" s="42">
        <f t="shared" ref="J1324:J1326" si="132">K1292</f>
        <v>18.683999999999997</v>
      </c>
      <c r="K1324" s="42">
        <f>+PRODUCT(F1324:J1324)</f>
        <v>23.354999999999997</v>
      </c>
    </row>
    <row r="1325" spans="1:11" x14ac:dyDescent="0.25">
      <c r="A1325" s="111"/>
      <c r="B1325" s="116" t="s">
        <v>36</v>
      </c>
      <c r="C1325" s="117"/>
      <c r="D1325" s="117"/>
      <c r="E1325" s="118"/>
      <c r="F1325" s="42">
        <v>1</v>
      </c>
      <c r="G1325" s="42"/>
      <c r="H1325" s="42">
        <v>1.25</v>
      </c>
      <c r="I1325" s="42"/>
      <c r="J1325" s="42">
        <f t="shared" si="132"/>
        <v>34.253999999999998</v>
      </c>
      <c r="K1325" s="42">
        <f>+PRODUCT(F1325:J1325)</f>
        <v>42.817499999999995</v>
      </c>
    </row>
    <row r="1326" spans="1:11" x14ac:dyDescent="0.25">
      <c r="A1326" s="111"/>
      <c r="B1326" s="111" t="s">
        <v>37</v>
      </c>
      <c r="C1326" s="111"/>
      <c r="D1326" s="111"/>
      <c r="E1326" s="111"/>
      <c r="F1326" s="42">
        <v>1</v>
      </c>
      <c r="G1326" s="42"/>
      <c r="H1326" s="42">
        <v>1.25</v>
      </c>
      <c r="I1326" s="42"/>
      <c r="J1326" s="42">
        <f t="shared" si="132"/>
        <v>34.253999999999998</v>
      </c>
      <c r="K1326" s="42">
        <f>+PRODUCT(F1326:J1326)</f>
        <v>42.817499999999995</v>
      </c>
    </row>
    <row r="1327" spans="1:11" x14ac:dyDescent="0.25">
      <c r="G1327" s="100" t="str">
        <f>+CONCATENATE("Metrado Total :",K1321)</f>
        <v>Metrado Total :m3</v>
      </c>
      <c r="H1327" s="101"/>
      <c r="I1327" s="102"/>
      <c r="J1327" s="50"/>
      <c r="K1327" s="47">
        <f>+SUM(K1323:K1326)</f>
        <v>164.7825</v>
      </c>
    </row>
    <row r="1328" spans="1:11" ht="15.75" thickBot="1" x14ac:dyDescent="0.3"/>
    <row r="1329" spans="1:11" ht="15.75" thickBot="1" x14ac:dyDescent="0.3">
      <c r="A1329" s="13" t="s">
        <v>230</v>
      </c>
      <c r="B1329" s="103" t="s">
        <v>247</v>
      </c>
      <c r="C1329" s="104"/>
      <c r="D1329" s="104"/>
      <c r="E1329" s="104"/>
      <c r="F1329" s="104"/>
      <c r="G1329" s="104"/>
      <c r="H1329" s="104"/>
      <c r="I1329" s="104"/>
      <c r="J1329" s="104"/>
      <c r="K1329" s="105"/>
    </row>
    <row r="1330" spans="1:11" ht="15.75" thickBot="1" x14ac:dyDescent="0.3">
      <c r="A1330" s="13" t="s">
        <v>232</v>
      </c>
      <c r="B1330" s="103" t="s">
        <v>47</v>
      </c>
      <c r="C1330" s="104"/>
      <c r="D1330" s="104"/>
      <c r="E1330" s="104"/>
      <c r="F1330" s="104"/>
      <c r="G1330" s="104"/>
      <c r="H1330" s="104"/>
      <c r="I1330" s="104"/>
      <c r="J1330" s="104"/>
      <c r="K1330" s="105"/>
    </row>
    <row r="1331" spans="1:11" x14ac:dyDescent="0.25">
      <c r="A1331" s="53" t="s">
        <v>296</v>
      </c>
      <c r="B1331" s="110" t="s">
        <v>248</v>
      </c>
      <c r="C1331" s="110"/>
      <c r="D1331" s="110"/>
      <c r="E1331" s="110"/>
      <c r="F1331" s="110"/>
      <c r="G1331" s="110"/>
      <c r="H1331" s="110"/>
      <c r="I1331" s="110"/>
      <c r="J1331" s="48" t="s">
        <v>22</v>
      </c>
      <c r="K1331" s="52" t="s">
        <v>43</v>
      </c>
    </row>
    <row r="1332" spans="1:11" x14ac:dyDescent="0.25">
      <c r="A1332" s="47" t="s">
        <v>13</v>
      </c>
      <c r="B1332" s="109" t="s">
        <v>14</v>
      </c>
      <c r="C1332" s="109"/>
      <c r="D1332" s="109"/>
      <c r="E1332" s="109"/>
      <c r="F1332" s="49" t="s">
        <v>20</v>
      </c>
      <c r="G1332" s="49" t="s">
        <v>19</v>
      </c>
      <c r="H1332" s="49" t="s">
        <v>18</v>
      </c>
      <c r="I1332" s="49" t="s">
        <v>17</v>
      </c>
      <c r="J1332" s="49" t="s">
        <v>16</v>
      </c>
      <c r="K1332" s="49" t="s">
        <v>15</v>
      </c>
    </row>
    <row r="1333" spans="1:11" x14ac:dyDescent="0.25">
      <c r="A1333" s="43"/>
      <c r="B1333" s="111" t="s">
        <v>249</v>
      </c>
      <c r="C1333" s="111"/>
      <c r="D1333" s="111"/>
      <c r="E1333" s="111"/>
      <c r="F1333" s="42">
        <v>1</v>
      </c>
      <c r="G1333" s="42">
        <v>1</v>
      </c>
      <c r="H1333" s="42">
        <v>3.4</v>
      </c>
      <c r="I1333" s="42">
        <v>2.4</v>
      </c>
      <c r="J1333" s="42">
        <v>2.8</v>
      </c>
      <c r="K1333" s="42">
        <f>+PRODUCT(F1333:J1333)</f>
        <v>22.847999999999999</v>
      </c>
    </row>
    <row r="1334" spans="1:11" x14ac:dyDescent="0.25">
      <c r="G1334" s="100" t="str">
        <f>+CONCATENATE("Metrado Total :",K1331)</f>
        <v>Metrado Total :m3</v>
      </c>
      <c r="H1334" s="101"/>
      <c r="I1334" s="102"/>
      <c r="K1334" s="54">
        <f>+SUM(K1333:K1333)</f>
        <v>22.847999999999999</v>
      </c>
    </row>
    <row r="1336" spans="1:11" x14ac:dyDescent="0.25">
      <c r="A1336" s="53" t="s">
        <v>297</v>
      </c>
      <c r="B1336" s="110" t="s">
        <v>250</v>
      </c>
      <c r="C1336" s="110"/>
      <c r="D1336" s="110"/>
      <c r="E1336" s="110"/>
      <c r="F1336" s="110"/>
      <c r="G1336" s="110"/>
      <c r="H1336" s="110"/>
      <c r="I1336" s="110"/>
      <c r="J1336" s="48" t="s">
        <v>22</v>
      </c>
      <c r="K1336" s="52" t="s">
        <v>38</v>
      </c>
    </row>
    <row r="1337" spans="1:11" x14ac:dyDescent="0.25">
      <c r="A1337" s="47" t="s">
        <v>13</v>
      </c>
      <c r="B1337" s="109" t="s">
        <v>14</v>
      </c>
      <c r="C1337" s="109"/>
      <c r="D1337" s="109"/>
      <c r="E1337" s="109"/>
      <c r="F1337" s="49" t="s">
        <v>20</v>
      </c>
      <c r="G1337" s="49" t="s">
        <v>19</v>
      </c>
      <c r="H1337" s="49" t="s">
        <v>18</v>
      </c>
      <c r="I1337" s="49" t="s">
        <v>17</v>
      </c>
      <c r="J1337" s="49" t="s">
        <v>251</v>
      </c>
      <c r="K1337" s="49" t="s">
        <v>15</v>
      </c>
    </row>
    <row r="1338" spans="1:11" x14ac:dyDescent="0.25">
      <c r="A1338" s="43"/>
      <c r="B1338" s="111" t="s">
        <v>249</v>
      </c>
      <c r="C1338" s="111"/>
      <c r="D1338" s="111"/>
      <c r="E1338" s="111"/>
      <c r="F1338" s="42">
        <v>1</v>
      </c>
      <c r="G1338" s="42">
        <v>1</v>
      </c>
      <c r="H1338" s="42">
        <v>3.4</v>
      </c>
      <c r="I1338" s="42">
        <v>2.4</v>
      </c>
      <c r="J1338" s="42">
        <v>8.16</v>
      </c>
      <c r="K1338" s="42">
        <f>J1338</f>
        <v>8.16</v>
      </c>
    </row>
    <row r="1339" spans="1:11" x14ac:dyDescent="0.25">
      <c r="G1339" s="100" t="str">
        <f>+CONCATENATE("Metrado Total :",K1336)</f>
        <v>Metrado Total :m2</v>
      </c>
      <c r="H1339" s="101"/>
      <c r="I1339" s="102"/>
      <c r="K1339" s="54">
        <f>+SUM(K1338:K1338)</f>
        <v>8.16</v>
      </c>
    </row>
    <row r="1341" spans="1:11" x14ac:dyDescent="0.25">
      <c r="A1341" s="53" t="s">
        <v>298</v>
      </c>
      <c r="B1341" s="110" t="s">
        <v>252</v>
      </c>
      <c r="C1341" s="110"/>
      <c r="D1341" s="110"/>
      <c r="E1341" s="110"/>
      <c r="F1341" s="110"/>
      <c r="G1341" s="110"/>
      <c r="H1341" s="110"/>
      <c r="I1341" s="110"/>
      <c r="J1341" s="48" t="s">
        <v>22</v>
      </c>
      <c r="K1341" s="52" t="s">
        <v>38</v>
      </c>
    </row>
    <row r="1342" spans="1:11" x14ac:dyDescent="0.25">
      <c r="A1342" s="47" t="s">
        <v>13</v>
      </c>
      <c r="B1342" s="109" t="s">
        <v>14</v>
      </c>
      <c r="C1342" s="109"/>
      <c r="D1342" s="109"/>
      <c r="E1342" s="109"/>
      <c r="F1342" s="49" t="s">
        <v>20</v>
      </c>
      <c r="G1342" s="49" t="s">
        <v>19</v>
      </c>
      <c r="H1342" s="49" t="s">
        <v>18</v>
      </c>
      <c r="I1342" s="49" t="s">
        <v>17</v>
      </c>
      <c r="J1342" s="49" t="s">
        <v>251</v>
      </c>
      <c r="K1342" s="49" t="s">
        <v>15</v>
      </c>
    </row>
    <row r="1343" spans="1:11" x14ac:dyDescent="0.25">
      <c r="A1343" s="43"/>
      <c r="B1343" s="111" t="s">
        <v>249</v>
      </c>
      <c r="C1343" s="111"/>
      <c r="D1343" s="111"/>
      <c r="E1343" s="111"/>
      <c r="F1343" s="42">
        <v>1</v>
      </c>
      <c r="G1343" s="42">
        <v>1</v>
      </c>
      <c r="H1343" s="42">
        <v>3.4</v>
      </c>
      <c r="I1343" s="42">
        <v>2.4</v>
      </c>
      <c r="J1343" s="42">
        <v>8.16</v>
      </c>
      <c r="K1343" s="42">
        <f>J1343</f>
        <v>8.16</v>
      </c>
    </row>
    <row r="1344" spans="1:11" x14ac:dyDescent="0.25">
      <c r="G1344" s="100" t="str">
        <f>+CONCATENATE("Metrado Total :",K1341)</f>
        <v>Metrado Total :m2</v>
      </c>
      <c r="H1344" s="101"/>
      <c r="I1344" s="102"/>
      <c r="K1344" s="54">
        <f>+SUM(K1343:K1343)</f>
        <v>8.16</v>
      </c>
    </row>
    <row r="1346" spans="1:11" x14ac:dyDescent="0.25">
      <c r="A1346" s="53" t="s">
        <v>299</v>
      </c>
      <c r="B1346" s="110" t="s">
        <v>253</v>
      </c>
      <c r="C1346" s="110"/>
      <c r="D1346" s="110"/>
      <c r="E1346" s="110"/>
      <c r="F1346" s="110"/>
      <c r="G1346" s="110"/>
      <c r="H1346" s="110"/>
      <c r="I1346" s="110"/>
      <c r="J1346" s="48" t="s">
        <v>22</v>
      </c>
      <c r="K1346" s="52" t="s">
        <v>43</v>
      </c>
    </row>
    <row r="1347" spans="1:11" x14ac:dyDescent="0.25">
      <c r="A1347" s="47" t="s">
        <v>13</v>
      </c>
      <c r="B1347" s="109" t="s">
        <v>14</v>
      </c>
      <c r="C1347" s="109"/>
      <c r="D1347" s="109"/>
      <c r="E1347" s="109"/>
      <c r="F1347" s="49" t="s">
        <v>20</v>
      </c>
      <c r="G1347" s="49" t="s">
        <v>254</v>
      </c>
      <c r="H1347" s="49" t="s">
        <v>18</v>
      </c>
      <c r="I1347" s="49" t="s">
        <v>17</v>
      </c>
      <c r="J1347" s="49" t="s">
        <v>251</v>
      </c>
      <c r="K1347" s="49" t="s">
        <v>15</v>
      </c>
    </row>
    <row r="1348" spans="1:11" x14ac:dyDescent="0.25">
      <c r="A1348" s="43"/>
      <c r="B1348" s="111" t="s">
        <v>249</v>
      </c>
      <c r="C1348" s="111"/>
      <c r="D1348" s="111"/>
      <c r="E1348" s="111"/>
      <c r="F1348" s="42">
        <v>1</v>
      </c>
      <c r="G1348" s="91">
        <v>0.2</v>
      </c>
      <c r="H1348" s="42"/>
      <c r="I1348" s="42"/>
      <c r="J1348" s="42">
        <v>27.42</v>
      </c>
      <c r="K1348" s="42">
        <f>J1348</f>
        <v>27.42</v>
      </c>
    </row>
    <row r="1349" spans="1:11" x14ac:dyDescent="0.25">
      <c r="G1349" s="100" t="str">
        <f>+CONCATENATE("Metrado Total :",K1346)</f>
        <v>Metrado Total :m3</v>
      </c>
      <c r="H1349" s="101"/>
      <c r="I1349" s="102"/>
      <c r="K1349" s="54">
        <f>+SUM(K1348:K1348)</f>
        <v>27.42</v>
      </c>
    </row>
    <row r="1350" spans="1:11" ht="15.75" thickBot="1" x14ac:dyDescent="0.3"/>
    <row r="1351" spans="1:11" ht="15.75" thickBot="1" x14ac:dyDescent="0.3">
      <c r="A1351" s="13" t="s">
        <v>233</v>
      </c>
      <c r="B1351" s="103" t="s">
        <v>77</v>
      </c>
      <c r="C1351" s="104"/>
      <c r="D1351" s="104"/>
      <c r="E1351" s="104"/>
      <c r="F1351" s="104"/>
      <c r="G1351" s="104"/>
      <c r="H1351" s="104"/>
      <c r="I1351" s="104"/>
      <c r="J1351" s="104"/>
      <c r="K1351" s="105"/>
    </row>
    <row r="1352" spans="1:11" x14ac:dyDescent="0.25">
      <c r="A1352" s="53" t="s">
        <v>300</v>
      </c>
      <c r="B1352" s="110" t="s">
        <v>255</v>
      </c>
      <c r="C1352" s="110"/>
      <c r="D1352" s="110"/>
      <c r="E1352" s="110"/>
      <c r="F1352" s="110"/>
      <c r="G1352" s="110"/>
      <c r="H1352" s="110"/>
      <c r="I1352" s="110"/>
      <c r="J1352" s="48" t="s">
        <v>22</v>
      </c>
      <c r="K1352" s="52" t="s">
        <v>38</v>
      </c>
    </row>
    <row r="1353" spans="1:11" x14ac:dyDescent="0.25">
      <c r="A1353" s="47" t="s">
        <v>13</v>
      </c>
      <c r="B1353" s="109" t="s">
        <v>14</v>
      </c>
      <c r="C1353" s="109"/>
      <c r="D1353" s="109"/>
      <c r="E1353" s="109"/>
      <c r="F1353" s="49" t="s">
        <v>20</v>
      </c>
      <c r="G1353" s="49" t="s">
        <v>19</v>
      </c>
      <c r="H1353" s="49" t="s">
        <v>18</v>
      </c>
      <c r="I1353" s="49" t="s">
        <v>17</v>
      </c>
      <c r="J1353" s="49" t="s">
        <v>16</v>
      </c>
      <c r="K1353" s="49" t="s">
        <v>15</v>
      </c>
    </row>
    <row r="1354" spans="1:11" x14ac:dyDescent="0.25">
      <c r="A1354" s="43"/>
      <c r="B1354" s="111" t="s">
        <v>249</v>
      </c>
      <c r="C1354" s="111"/>
      <c r="D1354" s="111"/>
      <c r="E1354" s="111"/>
      <c r="F1354" s="42">
        <v>1</v>
      </c>
      <c r="G1354" s="42">
        <v>1</v>
      </c>
      <c r="H1354" s="42">
        <v>3.4</v>
      </c>
      <c r="I1354" s="42">
        <v>2.4</v>
      </c>
      <c r="J1354" s="42">
        <v>8.16</v>
      </c>
      <c r="K1354" s="42">
        <f>J1354</f>
        <v>8.16</v>
      </c>
    </row>
    <row r="1355" spans="1:11" x14ac:dyDescent="0.25">
      <c r="G1355" s="100" t="str">
        <f>+CONCATENATE("Metrado Total :",K1352)</f>
        <v>Metrado Total :m2</v>
      </c>
      <c r="H1355" s="101"/>
      <c r="I1355" s="102"/>
      <c r="K1355" s="54">
        <f>+SUM(K1354:K1354)</f>
        <v>8.16</v>
      </c>
    </row>
    <row r="1356" spans="1:11" ht="15.75" thickBot="1" x14ac:dyDescent="0.3"/>
    <row r="1357" spans="1:11" ht="15.75" thickBot="1" x14ac:dyDescent="0.3">
      <c r="A1357" s="13" t="s">
        <v>234</v>
      </c>
      <c r="B1357" s="103" t="s">
        <v>52</v>
      </c>
      <c r="C1357" s="104"/>
      <c r="D1357" s="104"/>
      <c r="E1357" s="104"/>
      <c r="F1357" s="104"/>
      <c r="G1357" s="104"/>
      <c r="H1357" s="104"/>
      <c r="I1357" s="104"/>
      <c r="J1357" s="104"/>
      <c r="K1357" s="105"/>
    </row>
    <row r="1358" spans="1:11" x14ac:dyDescent="0.25">
      <c r="A1358" s="53" t="s">
        <v>301</v>
      </c>
      <c r="B1358" s="110" t="s">
        <v>256</v>
      </c>
      <c r="C1358" s="110"/>
      <c r="D1358" s="110"/>
      <c r="E1358" s="110"/>
      <c r="F1358" s="110"/>
      <c r="G1358" s="110"/>
      <c r="H1358" s="110"/>
      <c r="I1358" s="110"/>
      <c r="J1358" s="48" t="s">
        <v>22</v>
      </c>
      <c r="K1358" s="52" t="s">
        <v>43</v>
      </c>
    </row>
    <row r="1359" spans="1:11" x14ac:dyDescent="0.25">
      <c r="A1359" s="47" t="s">
        <v>13</v>
      </c>
      <c r="B1359" s="109" t="s">
        <v>14</v>
      </c>
      <c r="C1359" s="109"/>
      <c r="D1359" s="109"/>
      <c r="E1359" s="109"/>
      <c r="F1359" s="49" t="s">
        <v>20</v>
      </c>
      <c r="G1359" s="49" t="s">
        <v>19</v>
      </c>
      <c r="H1359" s="49" t="s">
        <v>18</v>
      </c>
      <c r="I1359" s="49" t="s">
        <v>17</v>
      </c>
      <c r="J1359" s="49" t="s">
        <v>16</v>
      </c>
      <c r="K1359" s="49" t="s">
        <v>15</v>
      </c>
    </row>
    <row r="1360" spans="1:11" x14ac:dyDescent="0.25">
      <c r="A1360" s="43"/>
      <c r="B1360" s="116" t="s">
        <v>257</v>
      </c>
      <c r="C1360" s="117"/>
      <c r="D1360" s="117"/>
      <c r="E1360" s="118"/>
      <c r="F1360" s="42">
        <v>2</v>
      </c>
      <c r="G1360" s="42">
        <v>1</v>
      </c>
      <c r="H1360" s="42">
        <v>3.4</v>
      </c>
      <c r="I1360" s="42">
        <v>2</v>
      </c>
      <c r="J1360" s="42">
        <v>0.2</v>
      </c>
      <c r="K1360" s="42">
        <f>F1360*G1360*H1360*I1360*J1360</f>
        <v>2.72</v>
      </c>
    </row>
    <row r="1361" spans="1:11" x14ac:dyDescent="0.25">
      <c r="A1361" s="43"/>
      <c r="B1361" s="119"/>
      <c r="C1361" s="120"/>
      <c r="D1361" s="120"/>
      <c r="E1361" s="121"/>
      <c r="F1361" s="42">
        <v>2</v>
      </c>
      <c r="G1361" s="42">
        <v>1</v>
      </c>
      <c r="H1361" s="42">
        <v>2.4</v>
      </c>
      <c r="I1361" s="42">
        <v>2</v>
      </c>
      <c r="J1361" s="42">
        <v>0.2</v>
      </c>
      <c r="K1361" s="42">
        <f t="shared" ref="K1361:K1364" si="133">F1361*G1361*H1361*I1361*J1361</f>
        <v>1.92</v>
      </c>
    </row>
    <row r="1362" spans="1:11" x14ac:dyDescent="0.25">
      <c r="A1362" s="43"/>
      <c r="B1362" s="119"/>
      <c r="C1362" s="120"/>
      <c r="D1362" s="120"/>
      <c r="E1362" s="121"/>
      <c r="F1362" s="42">
        <v>1</v>
      </c>
      <c r="G1362" s="42">
        <v>1</v>
      </c>
      <c r="H1362" s="42">
        <v>3.4</v>
      </c>
      <c r="I1362" s="42">
        <v>2.4</v>
      </c>
      <c r="J1362" s="42">
        <v>0.2</v>
      </c>
      <c r="K1362" s="42">
        <f t="shared" si="133"/>
        <v>1.6320000000000001</v>
      </c>
    </row>
    <row r="1363" spans="1:11" x14ac:dyDescent="0.25">
      <c r="A1363" s="43"/>
      <c r="B1363" s="119"/>
      <c r="C1363" s="120"/>
      <c r="D1363" s="120"/>
      <c r="E1363" s="121"/>
      <c r="F1363" s="42">
        <v>1</v>
      </c>
      <c r="G1363" s="42">
        <v>1</v>
      </c>
      <c r="H1363" s="42">
        <v>3.4</v>
      </c>
      <c r="I1363" s="42">
        <v>2.4</v>
      </c>
      <c r="J1363" s="42">
        <v>0.2</v>
      </c>
      <c r="K1363" s="42">
        <f t="shared" si="133"/>
        <v>1.6320000000000001</v>
      </c>
    </row>
    <row r="1364" spans="1:11" x14ac:dyDescent="0.25">
      <c r="A1364" s="43"/>
      <c r="B1364" s="122"/>
      <c r="C1364" s="123"/>
      <c r="D1364" s="123"/>
      <c r="E1364" s="124"/>
      <c r="F1364" s="42">
        <v>1</v>
      </c>
      <c r="G1364" s="42">
        <v>1</v>
      </c>
      <c r="H1364" s="42">
        <v>0.6</v>
      </c>
      <c r="I1364" s="42">
        <v>0.6</v>
      </c>
      <c r="J1364" s="42">
        <v>0.2</v>
      </c>
      <c r="K1364" s="42">
        <f t="shared" si="133"/>
        <v>7.1999999999999995E-2</v>
      </c>
    </row>
    <row r="1365" spans="1:11" x14ac:dyDescent="0.25">
      <c r="G1365" s="100" t="str">
        <f>+CONCATENATE("Metrado Total :",K1358)</f>
        <v>Metrado Total :m3</v>
      </c>
      <c r="H1365" s="101"/>
      <c r="I1365" s="102"/>
      <c r="K1365" s="54">
        <f>+SUM(K1360:K1364)</f>
        <v>7.976</v>
      </c>
    </row>
    <row r="1367" spans="1:11" x14ac:dyDescent="0.25">
      <c r="A1367" s="53" t="s">
        <v>302</v>
      </c>
      <c r="B1367" s="110" t="s">
        <v>258</v>
      </c>
      <c r="C1367" s="110"/>
      <c r="D1367" s="110"/>
      <c r="E1367" s="110"/>
      <c r="F1367" s="110"/>
      <c r="G1367" s="110"/>
      <c r="H1367" s="110"/>
      <c r="I1367" s="110"/>
      <c r="J1367" s="48" t="s">
        <v>22</v>
      </c>
      <c r="K1367" s="52" t="s">
        <v>38</v>
      </c>
    </row>
    <row r="1368" spans="1:11" x14ac:dyDescent="0.25">
      <c r="A1368" s="47" t="s">
        <v>13</v>
      </c>
      <c r="B1368" s="109" t="s">
        <v>14</v>
      </c>
      <c r="C1368" s="109"/>
      <c r="D1368" s="109"/>
      <c r="E1368" s="109"/>
      <c r="F1368" s="49" t="s">
        <v>20</v>
      </c>
      <c r="G1368" s="49" t="s">
        <v>19</v>
      </c>
      <c r="H1368" s="49" t="s">
        <v>18</v>
      </c>
      <c r="I1368" s="49" t="s">
        <v>17</v>
      </c>
      <c r="J1368" s="49" t="s">
        <v>16</v>
      </c>
      <c r="K1368" s="49" t="s">
        <v>15</v>
      </c>
    </row>
    <row r="1369" spans="1:11" x14ac:dyDescent="0.25">
      <c r="A1369" s="43"/>
      <c r="B1369" s="112" t="s">
        <v>257</v>
      </c>
      <c r="C1369" s="112"/>
      <c r="D1369" s="112"/>
      <c r="E1369" s="112"/>
      <c r="F1369" s="42">
        <v>4</v>
      </c>
      <c r="G1369" s="42">
        <v>1</v>
      </c>
      <c r="H1369" s="42">
        <v>3.4</v>
      </c>
      <c r="I1369" s="42">
        <v>2</v>
      </c>
      <c r="J1369" s="42"/>
      <c r="K1369" s="42">
        <f>F1369*G1369*H1369*I1369</f>
        <v>27.2</v>
      </c>
    </row>
    <row r="1370" spans="1:11" x14ac:dyDescent="0.25">
      <c r="A1370" s="43"/>
      <c r="B1370" s="112"/>
      <c r="C1370" s="112"/>
      <c r="D1370" s="112"/>
      <c r="E1370" s="112"/>
      <c r="F1370" s="42">
        <v>4</v>
      </c>
      <c r="G1370" s="42">
        <v>1</v>
      </c>
      <c r="H1370" s="42">
        <v>2.4</v>
      </c>
      <c r="I1370" s="42">
        <v>2</v>
      </c>
      <c r="J1370" s="42"/>
      <c r="K1370" s="42">
        <f t="shared" ref="K1370:K1371" si="134">F1370*G1370*H1370*I1370</f>
        <v>19.2</v>
      </c>
    </row>
    <row r="1371" spans="1:11" x14ac:dyDescent="0.25">
      <c r="A1371" s="43"/>
      <c r="B1371" s="112"/>
      <c r="C1371" s="112"/>
      <c r="D1371" s="112"/>
      <c r="E1371" s="112"/>
      <c r="F1371" s="42">
        <v>1</v>
      </c>
      <c r="G1371" s="42">
        <v>1</v>
      </c>
      <c r="H1371" s="42">
        <v>3.4</v>
      </c>
      <c r="I1371" s="42">
        <v>2.4</v>
      </c>
      <c r="J1371" s="42"/>
      <c r="K1371" s="42">
        <f t="shared" si="134"/>
        <v>8.16</v>
      </c>
    </row>
    <row r="1372" spans="1:11" x14ac:dyDescent="0.25">
      <c r="G1372" s="100" t="str">
        <f>+CONCATENATE("Metrado Total :",K1367)</f>
        <v>Metrado Total :m2</v>
      </c>
      <c r="H1372" s="101"/>
      <c r="I1372" s="102"/>
      <c r="K1372" s="54">
        <f>+SUM(K1369:K1371)</f>
        <v>54.56</v>
      </c>
    </row>
    <row r="1374" spans="1:11" x14ac:dyDescent="0.25">
      <c r="A1374" s="53" t="s">
        <v>303</v>
      </c>
      <c r="B1374" s="110" t="s">
        <v>259</v>
      </c>
      <c r="C1374" s="110"/>
      <c r="D1374" s="110"/>
      <c r="E1374" s="110"/>
      <c r="F1374" s="110"/>
      <c r="G1374" s="110"/>
      <c r="H1374" s="110"/>
      <c r="I1374" s="110"/>
      <c r="J1374" s="48" t="s">
        <v>22</v>
      </c>
      <c r="K1374" s="52" t="s">
        <v>38</v>
      </c>
    </row>
    <row r="1375" spans="1:11" x14ac:dyDescent="0.25">
      <c r="A1375" s="47" t="s">
        <v>13</v>
      </c>
      <c r="B1375" s="109" t="s">
        <v>14</v>
      </c>
      <c r="C1375" s="109"/>
      <c r="D1375" s="109"/>
      <c r="E1375" s="109"/>
      <c r="F1375" s="49" t="s">
        <v>20</v>
      </c>
      <c r="G1375" s="49" t="s">
        <v>19</v>
      </c>
      <c r="H1375" s="49" t="s">
        <v>18</v>
      </c>
      <c r="I1375" s="49" t="s">
        <v>17</v>
      </c>
      <c r="J1375" s="49" t="s">
        <v>16</v>
      </c>
      <c r="K1375" s="49" t="s">
        <v>15</v>
      </c>
    </row>
    <row r="1376" spans="1:11" x14ac:dyDescent="0.25">
      <c r="A1376" s="43"/>
      <c r="B1376" s="112" t="s">
        <v>257</v>
      </c>
      <c r="C1376" s="112"/>
      <c r="D1376" s="112"/>
      <c r="E1376" s="112"/>
      <c r="F1376" s="42">
        <v>2</v>
      </c>
      <c r="G1376" s="42">
        <v>1</v>
      </c>
      <c r="H1376" s="42">
        <v>3.4</v>
      </c>
      <c r="I1376" s="42">
        <v>2</v>
      </c>
      <c r="J1376" s="42"/>
      <c r="K1376" s="42">
        <f>F1376*G1376*H1376*I1376</f>
        <v>13.6</v>
      </c>
    </row>
    <row r="1377" spans="1:11" x14ac:dyDescent="0.25">
      <c r="A1377" s="43"/>
      <c r="B1377" s="112"/>
      <c r="C1377" s="112"/>
      <c r="D1377" s="112"/>
      <c r="E1377" s="112"/>
      <c r="F1377" s="42">
        <v>2</v>
      </c>
      <c r="G1377" s="42">
        <v>1</v>
      </c>
      <c r="H1377" s="42">
        <v>2.4</v>
      </c>
      <c r="I1377" s="42">
        <v>2</v>
      </c>
      <c r="J1377" s="42"/>
      <c r="K1377" s="42">
        <f t="shared" ref="K1377:K1380" si="135">F1377*G1377*H1377*I1377</f>
        <v>9.6</v>
      </c>
    </row>
    <row r="1378" spans="1:11" x14ac:dyDescent="0.25">
      <c r="A1378" s="43"/>
      <c r="B1378" s="112"/>
      <c r="C1378" s="112"/>
      <c r="D1378" s="112"/>
      <c r="E1378" s="112"/>
      <c r="F1378" s="42">
        <v>1</v>
      </c>
      <c r="G1378" s="42">
        <v>1</v>
      </c>
      <c r="H1378" s="42">
        <v>3.4</v>
      </c>
      <c r="I1378" s="42">
        <v>2.4</v>
      </c>
      <c r="J1378" s="42"/>
      <c r="K1378" s="42">
        <f t="shared" si="135"/>
        <v>8.16</v>
      </c>
    </row>
    <row r="1379" spans="1:11" x14ac:dyDescent="0.25">
      <c r="A1379" s="43"/>
      <c r="B1379" s="112"/>
      <c r="C1379" s="112"/>
      <c r="D1379" s="112"/>
      <c r="E1379" s="112"/>
      <c r="F1379" s="42">
        <v>1</v>
      </c>
      <c r="G1379" s="42">
        <v>1</v>
      </c>
      <c r="H1379" s="42">
        <v>3.4</v>
      </c>
      <c r="I1379" s="42">
        <v>2.4</v>
      </c>
      <c r="J1379" s="42"/>
      <c r="K1379" s="42">
        <f t="shared" si="135"/>
        <v>8.16</v>
      </c>
    </row>
    <row r="1380" spans="1:11" x14ac:dyDescent="0.25">
      <c r="A1380" s="43"/>
      <c r="B1380" s="112"/>
      <c r="C1380" s="112"/>
      <c r="D1380" s="112"/>
      <c r="E1380" s="112"/>
      <c r="F1380" s="42">
        <v>1</v>
      </c>
      <c r="G1380" s="42">
        <v>1</v>
      </c>
      <c r="H1380" s="42">
        <v>0.6</v>
      </c>
      <c r="I1380" s="42">
        <v>0.6</v>
      </c>
      <c r="J1380" s="42"/>
      <c r="K1380" s="42">
        <f t="shared" si="135"/>
        <v>0.36</v>
      </c>
    </row>
    <row r="1381" spans="1:11" x14ac:dyDescent="0.25">
      <c r="G1381" s="100" t="str">
        <f>+CONCATENATE("Metrado Total :",K1374)</f>
        <v>Metrado Total :m2</v>
      </c>
      <c r="H1381" s="101"/>
      <c r="I1381" s="102"/>
      <c r="K1381" s="54">
        <f>+SUM(K1376:K1380)</f>
        <v>39.879999999999995</v>
      </c>
    </row>
    <row r="1383" spans="1:11" x14ac:dyDescent="0.25">
      <c r="A1383" s="53" t="s">
        <v>304</v>
      </c>
      <c r="B1383" s="110" t="s">
        <v>260</v>
      </c>
      <c r="C1383" s="110"/>
      <c r="D1383" s="110"/>
      <c r="E1383" s="110"/>
      <c r="F1383" s="110"/>
      <c r="G1383" s="110"/>
      <c r="H1383" s="110"/>
      <c r="I1383" s="110"/>
      <c r="J1383" s="48" t="s">
        <v>22</v>
      </c>
      <c r="K1383" s="52" t="s">
        <v>109</v>
      </c>
    </row>
    <row r="1384" spans="1:11" x14ac:dyDescent="0.25">
      <c r="A1384" s="47" t="s">
        <v>13</v>
      </c>
      <c r="B1384" s="109" t="s">
        <v>14</v>
      </c>
      <c r="C1384" s="109"/>
      <c r="D1384" s="109"/>
      <c r="E1384" s="109"/>
      <c r="F1384" s="49" t="s">
        <v>20</v>
      </c>
      <c r="G1384" s="49" t="s">
        <v>19</v>
      </c>
      <c r="H1384" s="49" t="s">
        <v>18</v>
      </c>
      <c r="I1384" s="49" t="s">
        <v>17</v>
      </c>
      <c r="J1384" s="49" t="s">
        <v>261</v>
      </c>
      <c r="K1384" s="49" t="s">
        <v>15</v>
      </c>
    </row>
    <row r="1385" spans="1:11" x14ac:dyDescent="0.25">
      <c r="A1385" s="43"/>
      <c r="B1385" s="112" t="s">
        <v>257</v>
      </c>
      <c r="C1385" s="112"/>
      <c r="D1385" s="112"/>
      <c r="E1385" s="112"/>
      <c r="F1385" s="42"/>
      <c r="G1385" s="42"/>
      <c r="H1385" s="42"/>
      <c r="I1385" s="42"/>
      <c r="J1385" s="42">
        <v>540</v>
      </c>
      <c r="K1385" s="42">
        <f>J1385</f>
        <v>540</v>
      </c>
    </row>
    <row r="1386" spans="1:11" x14ac:dyDescent="0.25">
      <c r="G1386" s="100" t="str">
        <f>+CONCATENATE("Metrado Total :",K1383)</f>
        <v>Metrado Total :Kg</v>
      </c>
      <c r="H1386" s="101"/>
      <c r="I1386" s="102"/>
      <c r="K1386" s="54">
        <f>+SUM(K1385:K1385)</f>
        <v>540</v>
      </c>
    </row>
    <row r="1388" spans="1:11" x14ac:dyDescent="0.25">
      <c r="A1388" s="53" t="s">
        <v>305</v>
      </c>
      <c r="B1388" s="110" t="s">
        <v>262</v>
      </c>
      <c r="C1388" s="110"/>
      <c r="D1388" s="110"/>
      <c r="E1388" s="110"/>
      <c r="F1388" s="110"/>
      <c r="G1388" s="110"/>
      <c r="H1388" s="110"/>
      <c r="I1388" s="110"/>
      <c r="J1388" s="48" t="s">
        <v>22</v>
      </c>
      <c r="K1388" s="52" t="s">
        <v>29</v>
      </c>
    </row>
    <row r="1389" spans="1:11" x14ac:dyDescent="0.25">
      <c r="A1389" s="47" t="s">
        <v>13</v>
      </c>
      <c r="B1389" s="109" t="s">
        <v>14</v>
      </c>
      <c r="C1389" s="109"/>
      <c r="D1389" s="109"/>
      <c r="E1389" s="109"/>
      <c r="F1389" s="49" t="s">
        <v>20</v>
      </c>
      <c r="G1389" s="49" t="s">
        <v>19</v>
      </c>
      <c r="H1389" s="49" t="s">
        <v>18</v>
      </c>
      <c r="I1389" s="49" t="s">
        <v>17</v>
      </c>
      <c r="J1389" s="49" t="s">
        <v>261</v>
      </c>
      <c r="K1389" s="49" t="s">
        <v>15</v>
      </c>
    </row>
    <row r="1390" spans="1:11" x14ac:dyDescent="0.25">
      <c r="A1390" s="43"/>
      <c r="B1390" s="112" t="s">
        <v>257</v>
      </c>
      <c r="C1390" s="112"/>
      <c r="D1390" s="112"/>
      <c r="E1390" s="112"/>
      <c r="F1390" s="42"/>
      <c r="G1390" s="42"/>
      <c r="H1390" s="42"/>
      <c r="I1390" s="42"/>
      <c r="J1390" s="42">
        <v>1</v>
      </c>
      <c r="K1390" s="42">
        <f>J1390</f>
        <v>1</v>
      </c>
    </row>
    <row r="1391" spans="1:11" x14ac:dyDescent="0.25">
      <c r="G1391" s="100" t="str">
        <f>+CONCATENATE("Metrado Total :",K1388)</f>
        <v>Metrado Total :Glb</v>
      </c>
      <c r="H1391" s="101"/>
      <c r="I1391" s="102"/>
      <c r="K1391" s="54">
        <f>+SUM(K1390:K1390)</f>
        <v>1</v>
      </c>
    </row>
    <row r="1393" spans="1:13" x14ac:dyDescent="0.25">
      <c r="A1393" s="53" t="s">
        <v>306</v>
      </c>
      <c r="B1393" s="110" t="s">
        <v>263</v>
      </c>
      <c r="C1393" s="110"/>
      <c r="D1393" s="110"/>
      <c r="E1393" s="110"/>
      <c r="F1393" s="110"/>
      <c r="G1393" s="110"/>
      <c r="H1393" s="110"/>
      <c r="I1393" s="110"/>
      <c r="J1393" s="48" t="s">
        <v>22</v>
      </c>
      <c r="K1393" s="52" t="s">
        <v>23</v>
      </c>
    </row>
    <row r="1394" spans="1:13" x14ac:dyDescent="0.25">
      <c r="A1394" s="47" t="s">
        <v>13</v>
      </c>
      <c r="B1394" s="109" t="s">
        <v>14</v>
      </c>
      <c r="C1394" s="109"/>
      <c r="D1394" s="109"/>
      <c r="E1394" s="109"/>
      <c r="F1394" s="49" t="s">
        <v>20</v>
      </c>
      <c r="G1394" s="49" t="s">
        <v>19</v>
      </c>
      <c r="H1394" s="49" t="s">
        <v>18</v>
      </c>
      <c r="I1394" s="49" t="s">
        <v>17</v>
      </c>
      <c r="J1394" s="49" t="s">
        <v>261</v>
      </c>
      <c r="K1394" s="49" t="s">
        <v>15</v>
      </c>
    </row>
    <row r="1395" spans="1:13" x14ac:dyDescent="0.25">
      <c r="A1395" s="43"/>
      <c r="B1395" s="112" t="s">
        <v>257</v>
      </c>
      <c r="C1395" s="112"/>
      <c r="D1395" s="112"/>
      <c r="E1395" s="112"/>
      <c r="F1395" s="42"/>
      <c r="G1395" s="42"/>
      <c r="H1395" s="42"/>
      <c r="I1395" s="42"/>
      <c r="J1395" s="42">
        <v>1</v>
      </c>
      <c r="K1395" s="42">
        <f>J1395</f>
        <v>1</v>
      </c>
    </row>
    <row r="1396" spans="1:13" x14ac:dyDescent="0.25">
      <c r="G1396" s="100" t="str">
        <f>+CONCATENATE("Metrado Total :",K1393)</f>
        <v>Metrado Total :Und</v>
      </c>
      <c r="H1396" s="101"/>
      <c r="I1396" s="102"/>
      <c r="K1396" s="54">
        <f>+SUM(K1395:K1395)</f>
        <v>1</v>
      </c>
    </row>
    <row r="1398" spans="1:13" x14ac:dyDescent="0.25">
      <c r="A1398" s="53" t="s">
        <v>307</v>
      </c>
      <c r="B1398" s="110" t="s">
        <v>264</v>
      </c>
      <c r="C1398" s="110"/>
      <c r="D1398" s="110"/>
      <c r="E1398" s="110"/>
      <c r="F1398" s="110"/>
      <c r="G1398" s="110"/>
      <c r="H1398" s="110"/>
      <c r="I1398" s="110"/>
      <c r="J1398" s="48" t="s">
        <v>22</v>
      </c>
      <c r="K1398" s="52" t="s">
        <v>23</v>
      </c>
    </row>
    <row r="1399" spans="1:13" x14ac:dyDescent="0.25">
      <c r="A1399" s="47" t="s">
        <v>13</v>
      </c>
      <c r="B1399" s="109" t="s">
        <v>14</v>
      </c>
      <c r="C1399" s="109"/>
      <c r="D1399" s="109"/>
      <c r="E1399" s="109"/>
      <c r="F1399" s="49" t="s">
        <v>20</v>
      </c>
      <c r="G1399" s="49" t="s">
        <v>19</v>
      </c>
      <c r="H1399" s="49" t="s">
        <v>18</v>
      </c>
      <c r="I1399" s="49" t="s">
        <v>17</v>
      </c>
      <c r="J1399" s="49" t="s">
        <v>261</v>
      </c>
      <c r="K1399" s="49" t="s">
        <v>15</v>
      </c>
    </row>
    <row r="1400" spans="1:13" x14ac:dyDescent="0.25">
      <c r="A1400" s="43"/>
      <c r="B1400" s="112" t="s">
        <v>257</v>
      </c>
      <c r="C1400" s="112"/>
      <c r="D1400" s="112"/>
      <c r="E1400" s="112"/>
      <c r="F1400" s="42"/>
      <c r="G1400" s="42"/>
      <c r="H1400" s="42"/>
      <c r="I1400" s="42"/>
      <c r="J1400" s="42">
        <v>1</v>
      </c>
      <c r="K1400" s="42">
        <f>J1400</f>
        <v>1</v>
      </c>
    </row>
    <row r="1401" spans="1:13" x14ac:dyDescent="0.25">
      <c r="G1401" s="100" t="str">
        <f>+CONCATENATE("Metrado Total :",K1398)</f>
        <v>Metrado Total :Und</v>
      </c>
      <c r="H1401" s="101"/>
      <c r="I1401" s="102"/>
      <c r="K1401" s="54">
        <f>+SUM(K1400:K1400)</f>
        <v>1</v>
      </c>
    </row>
    <row r="1402" spans="1:13" ht="15.75" thickBot="1" x14ac:dyDescent="0.3"/>
    <row r="1403" spans="1:13" ht="15.75" thickBot="1" x14ac:dyDescent="0.3">
      <c r="A1403" s="13" t="s">
        <v>235</v>
      </c>
      <c r="B1403" s="103" t="s">
        <v>267</v>
      </c>
      <c r="C1403" s="104"/>
      <c r="D1403" s="104"/>
      <c r="E1403" s="104"/>
      <c r="F1403" s="104"/>
      <c r="G1403" s="104"/>
      <c r="H1403" s="104"/>
      <c r="I1403" s="104"/>
      <c r="J1403" s="104"/>
      <c r="K1403" s="105"/>
    </row>
    <row r="1404" spans="1:13" x14ac:dyDescent="0.25">
      <c r="A1404" s="53" t="s">
        <v>308</v>
      </c>
      <c r="B1404" s="110" t="s">
        <v>268</v>
      </c>
      <c r="C1404" s="110"/>
      <c r="D1404" s="110"/>
      <c r="E1404" s="110"/>
      <c r="F1404" s="110"/>
      <c r="G1404" s="110"/>
      <c r="H1404" s="110"/>
      <c r="I1404" s="110"/>
      <c r="J1404" s="48" t="s">
        <v>22</v>
      </c>
      <c r="K1404" s="52" t="s">
        <v>23</v>
      </c>
    </row>
    <row r="1405" spans="1:13" x14ac:dyDescent="0.25">
      <c r="A1405" s="47" t="s">
        <v>13</v>
      </c>
      <c r="B1405" s="109" t="s">
        <v>14</v>
      </c>
      <c r="C1405" s="109"/>
      <c r="D1405" s="109"/>
      <c r="E1405" s="109"/>
      <c r="F1405" s="49" t="s">
        <v>20</v>
      </c>
      <c r="G1405" s="49" t="s">
        <v>19</v>
      </c>
      <c r="H1405" s="49" t="s">
        <v>18</v>
      </c>
      <c r="I1405" s="49" t="s">
        <v>17</v>
      </c>
      <c r="J1405" s="49" t="s">
        <v>16</v>
      </c>
      <c r="K1405" s="49" t="s">
        <v>15</v>
      </c>
    </row>
    <row r="1406" spans="1:13" x14ac:dyDescent="0.25">
      <c r="A1406" s="43"/>
      <c r="B1406" s="111" t="s">
        <v>249</v>
      </c>
      <c r="C1406" s="111"/>
      <c r="D1406" s="111"/>
      <c r="E1406" s="111"/>
      <c r="F1406" s="42">
        <v>1</v>
      </c>
      <c r="G1406" s="42">
        <v>1</v>
      </c>
      <c r="H1406" s="42"/>
      <c r="I1406" s="42"/>
      <c r="J1406" s="42"/>
      <c r="K1406" s="42">
        <f>F1406*G1406</f>
        <v>1</v>
      </c>
      <c r="M1406" s="68">
        <v>0.38</v>
      </c>
    </row>
    <row r="1407" spans="1:13" x14ac:dyDescent="0.25">
      <c r="G1407" s="100" t="str">
        <f>+CONCATENATE("Metrado Total :",K1404)</f>
        <v>Metrado Total :Und</v>
      </c>
      <c r="H1407" s="101"/>
      <c r="I1407" s="102"/>
      <c r="K1407" s="54">
        <f>+SUM(K1406:K1406)</f>
        <v>1</v>
      </c>
      <c r="M1407" s="68">
        <v>157.49</v>
      </c>
    </row>
    <row r="1408" spans="1:13" x14ac:dyDescent="0.25">
      <c r="M1408" s="68">
        <v>1.53</v>
      </c>
    </row>
    <row r="1409" spans="1:14" ht="15.75" thickBot="1" x14ac:dyDescent="0.3">
      <c r="M1409" s="68">
        <v>0.99</v>
      </c>
    </row>
    <row r="1410" spans="1:14" ht="15.75" thickBot="1" x14ac:dyDescent="0.3">
      <c r="A1410" s="13" t="s">
        <v>236</v>
      </c>
      <c r="B1410" s="103" t="s">
        <v>266</v>
      </c>
      <c r="C1410" s="104"/>
      <c r="D1410" s="104"/>
      <c r="E1410" s="104"/>
      <c r="F1410" s="104"/>
      <c r="G1410" s="104"/>
      <c r="H1410" s="104"/>
      <c r="I1410" s="104"/>
      <c r="J1410" s="104"/>
      <c r="K1410" s="105"/>
      <c r="M1410" s="68">
        <v>2.02</v>
      </c>
      <c r="N1410" s="68"/>
    </row>
    <row r="1411" spans="1:14" x14ac:dyDescent="0.25">
      <c r="A1411" s="53" t="s">
        <v>237</v>
      </c>
      <c r="B1411" s="106" t="s">
        <v>269</v>
      </c>
      <c r="C1411" s="107"/>
      <c r="D1411" s="107"/>
      <c r="E1411" s="107"/>
      <c r="F1411" s="107"/>
      <c r="G1411" s="107"/>
      <c r="H1411" s="107"/>
      <c r="I1411" s="108"/>
      <c r="J1411" s="48" t="s">
        <v>22</v>
      </c>
      <c r="K1411" s="52" t="s">
        <v>270</v>
      </c>
      <c r="M1411" s="68">
        <v>77.88</v>
      </c>
      <c r="N1411" s="68"/>
    </row>
    <row r="1412" spans="1:14" x14ac:dyDescent="0.25">
      <c r="A1412" s="47" t="s">
        <v>13</v>
      </c>
      <c r="B1412" s="109" t="s">
        <v>14</v>
      </c>
      <c r="C1412" s="109"/>
      <c r="D1412" s="109"/>
      <c r="E1412" s="109"/>
      <c r="F1412" s="49" t="s">
        <v>20</v>
      </c>
      <c r="G1412" s="49" t="s">
        <v>19</v>
      </c>
      <c r="H1412" s="49" t="s">
        <v>18</v>
      </c>
      <c r="I1412" s="49" t="s">
        <v>17</v>
      </c>
      <c r="J1412" s="49" t="s">
        <v>16</v>
      </c>
      <c r="K1412" s="49" t="s">
        <v>15</v>
      </c>
      <c r="M1412" s="68">
        <v>44.22</v>
      </c>
      <c r="N1412" s="68"/>
    </row>
    <row r="1413" spans="1:14" x14ac:dyDescent="0.25">
      <c r="A1413" s="42"/>
      <c r="B1413" s="99" t="s">
        <v>132</v>
      </c>
      <c r="C1413" s="99"/>
      <c r="D1413" s="99"/>
      <c r="E1413" s="99"/>
      <c r="F1413" s="42">
        <v>1</v>
      </c>
      <c r="G1413" s="42">
        <v>707.72</v>
      </c>
      <c r="H1413" s="42"/>
      <c r="I1413" s="42"/>
      <c r="J1413" s="42"/>
      <c r="K1413" s="42">
        <f t="shared" ref="K1413" si="136">+PRODUCT(F1413:J1413)</f>
        <v>707.72</v>
      </c>
      <c r="M1413" s="68">
        <v>1.07</v>
      </c>
      <c r="N1413" s="68"/>
    </row>
    <row r="1414" spans="1:14" x14ac:dyDescent="0.25">
      <c r="G1414" s="100" t="str">
        <f>+CONCATENATE("Metrado Total :",K1411)</f>
        <v>Metrado Total :Ml</v>
      </c>
      <c r="H1414" s="101"/>
      <c r="I1414" s="102"/>
      <c r="K1414" s="54">
        <f>+SUM(K1413)</f>
        <v>707.72</v>
      </c>
      <c r="M1414" s="68">
        <v>0.84</v>
      </c>
      <c r="N1414" s="68"/>
    </row>
    <row r="1415" spans="1:14" x14ac:dyDescent="0.25">
      <c r="M1415" s="68">
        <v>1.72</v>
      </c>
      <c r="N1415" s="68"/>
    </row>
    <row r="1416" spans="1:14" x14ac:dyDescent="0.25">
      <c r="A1416" s="53" t="s">
        <v>238</v>
      </c>
      <c r="B1416" s="110" t="s">
        <v>272</v>
      </c>
      <c r="C1416" s="110"/>
      <c r="D1416" s="110"/>
      <c r="E1416" s="110"/>
      <c r="F1416" s="110"/>
      <c r="G1416" s="110"/>
      <c r="H1416" s="110"/>
      <c r="I1416" s="110"/>
      <c r="J1416" s="48" t="s">
        <v>22</v>
      </c>
      <c r="K1416" s="52" t="s">
        <v>23</v>
      </c>
      <c r="M1416" s="68">
        <v>63.44</v>
      </c>
      <c r="N1416" s="68"/>
    </row>
    <row r="1417" spans="1:14" x14ac:dyDescent="0.25">
      <c r="A1417" s="47" t="s">
        <v>13</v>
      </c>
      <c r="B1417" s="109" t="s">
        <v>14</v>
      </c>
      <c r="C1417" s="109"/>
      <c r="D1417" s="109"/>
      <c r="E1417" s="109"/>
      <c r="F1417" s="49" t="s">
        <v>20</v>
      </c>
      <c r="G1417" s="49" t="s">
        <v>19</v>
      </c>
      <c r="H1417" s="49" t="s">
        <v>18</v>
      </c>
      <c r="I1417" s="49" t="s">
        <v>17</v>
      </c>
      <c r="J1417" s="49" t="s">
        <v>16</v>
      </c>
      <c r="K1417" s="49" t="s">
        <v>15</v>
      </c>
      <c r="M1417" s="68">
        <v>102.54</v>
      </c>
      <c r="N1417" s="68"/>
    </row>
    <row r="1418" spans="1:14" x14ac:dyDescent="0.25">
      <c r="A1418" s="42"/>
      <c r="B1418" s="99" t="s">
        <v>132</v>
      </c>
      <c r="C1418" s="99"/>
      <c r="D1418" s="99"/>
      <c r="E1418" s="99"/>
      <c r="F1418" s="42">
        <v>1</v>
      </c>
      <c r="G1418" s="42">
        <v>12</v>
      </c>
      <c r="H1418" s="42"/>
      <c r="I1418" s="42"/>
      <c r="J1418" s="42"/>
      <c r="K1418" s="42">
        <f t="shared" ref="K1418" si="137">+PRODUCT(F1418:J1418)</f>
        <v>12</v>
      </c>
      <c r="M1418" s="68">
        <v>32.6</v>
      </c>
      <c r="N1418" s="68"/>
    </row>
    <row r="1419" spans="1:14" x14ac:dyDescent="0.25">
      <c r="G1419" s="100" t="str">
        <f>+CONCATENATE("Metrado Total :",K1416)</f>
        <v>Metrado Total :Und</v>
      </c>
      <c r="H1419" s="101"/>
      <c r="I1419" s="102"/>
      <c r="K1419" s="54">
        <f>+SUM(K1418)</f>
        <v>12</v>
      </c>
      <c r="M1419" s="68">
        <v>0.8</v>
      </c>
      <c r="N1419" s="68"/>
    </row>
    <row r="1420" spans="1:14" x14ac:dyDescent="0.25">
      <c r="M1420" s="68">
        <v>2.31</v>
      </c>
      <c r="N1420" s="68"/>
    </row>
    <row r="1421" spans="1:14" x14ac:dyDescent="0.25">
      <c r="A1421" s="53" t="s">
        <v>309</v>
      </c>
      <c r="B1421" s="110" t="s">
        <v>273</v>
      </c>
      <c r="C1421" s="110"/>
      <c r="D1421" s="110"/>
      <c r="E1421" s="110"/>
      <c r="F1421" s="110"/>
      <c r="G1421" s="110"/>
      <c r="H1421" s="110"/>
      <c r="I1421" s="110"/>
      <c r="J1421" s="48" t="s">
        <v>22</v>
      </c>
      <c r="K1421" s="52" t="s">
        <v>23</v>
      </c>
      <c r="M1421" s="68">
        <v>4.74</v>
      </c>
      <c r="N1421" s="68"/>
    </row>
    <row r="1422" spans="1:14" x14ac:dyDescent="0.25">
      <c r="A1422" s="47" t="s">
        <v>13</v>
      </c>
      <c r="B1422" s="109" t="s">
        <v>14</v>
      </c>
      <c r="C1422" s="109"/>
      <c r="D1422" s="109"/>
      <c r="E1422" s="109"/>
      <c r="F1422" s="49" t="s">
        <v>20</v>
      </c>
      <c r="G1422" s="49" t="s">
        <v>19</v>
      </c>
      <c r="H1422" s="49" t="s">
        <v>18</v>
      </c>
      <c r="I1422" s="49" t="s">
        <v>17</v>
      </c>
      <c r="J1422" s="49" t="s">
        <v>16</v>
      </c>
      <c r="K1422" s="49" t="s">
        <v>15</v>
      </c>
      <c r="M1422" s="68">
        <v>65.42</v>
      </c>
      <c r="N1422" s="68"/>
    </row>
    <row r="1423" spans="1:14" x14ac:dyDescent="0.25">
      <c r="A1423" s="42"/>
      <c r="B1423" s="99" t="s">
        <v>132</v>
      </c>
      <c r="C1423" s="99"/>
      <c r="D1423" s="99"/>
      <c r="E1423" s="99"/>
      <c r="F1423" s="42">
        <v>1</v>
      </c>
      <c r="G1423" s="42">
        <v>17</v>
      </c>
      <c r="H1423" s="42"/>
      <c r="I1423" s="42"/>
      <c r="J1423" s="42"/>
      <c r="K1423" s="42">
        <v>27</v>
      </c>
      <c r="M1423" s="68">
        <v>1.1299999999999999</v>
      </c>
      <c r="N1423" s="68"/>
    </row>
    <row r="1424" spans="1:14" x14ac:dyDescent="0.25">
      <c r="G1424" s="100" t="str">
        <f>+CONCATENATE("Metrado Total :",K1421)</f>
        <v>Metrado Total :Und</v>
      </c>
      <c r="H1424" s="101"/>
      <c r="I1424" s="102"/>
      <c r="K1424" s="54">
        <f>+SUM(K1423)</f>
        <v>27</v>
      </c>
      <c r="M1424" s="68">
        <v>2.4</v>
      </c>
      <c r="N1424" s="68"/>
    </row>
    <row r="1425" spans="1:14" x14ac:dyDescent="0.25">
      <c r="M1425" s="68">
        <v>12.01</v>
      </c>
      <c r="N1425" s="68"/>
    </row>
    <row r="1426" spans="1:14" x14ac:dyDescent="0.25">
      <c r="A1426" s="53" t="s">
        <v>310</v>
      </c>
      <c r="B1426" s="110" t="s">
        <v>271</v>
      </c>
      <c r="C1426" s="110"/>
      <c r="D1426" s="110"/>
      <c r="E1426" s="110"/>
      <c r="F1426" s="110"/>
      <c r="G1426" s="110"/>
      <c r="H1426" s="110"/>
      <c r="I1426" s="110"/>
      <c r="J1426" s="48" t="s">
        <v>22</v>
      </c>
      <c r="K1426" s="52" t="s">
        <v>23</v>
      </c>
      <c r="M1426" s="68">
        <v>107.54</v>
      </c>
      <c r="N1426" s="68"/>
    </row>
    <row r="1427" spans="1:14" x14ac:dyDescent="0.25">
      <c r="A1427" s="47" t="s">
        <v>13</v>
      </c>
      <c r="B1427" s="109" t="s">
        <v>14</v>
      </c>
      <c r="C1427" s="109"/>
      <c r="D1427" s="109"/>
      <c r="E1427" s="109"/>
      <c r="F1427" s="49" t="s">
        <v>20</v>
      </c>
      <c r="G1427" s="49" t="s">
        <v>19</v>
      </c>
      <c r="H1427" s="49" t="s">
        <v>18</v>
      </c>
      <c r="I1427" s="49" t="s">
        <v>17</v>
      </c>
      <c r="J1427" s="49" t="s">
        <v>16</v>
      </c>
      <c r="K1427" s="49" t="s">
        <v>15</v>
      </c>
      <c r="M1427" s="68">
        <v>2.5099999999999998</v>
      </c>
      <c r="N1427" s="68"/>
    </row>
    <row r="1428" spans="1:14" x14ac:dyDescent="0.25">
      <c r="A1428" s="42"/>
      <c r="B1428" s="99" t="s">
        <v>132</v>
      </c>
      <c r="C1428" s="99"/>
      <c r="D1428" s="99"/>
      <c r="E1428" s="99"/>
      <c r="F1428" s="42">
        <v>1</v>
      </c>
      <c r="G1428" s="42">
        <v>20</v>
      </c>
      <c r="H1428" s="42"/>
      <c r="I1428" s="42"/>
      <c r="J1428" s="42"/>
      <c r="K1428" s="42">
        <f t="shared" ref="K1428" si="138">+PRODUCT(F1428:J1428)</f>
        <v>20</v>
      </c>
      <c r="M1428" s="68">
        <v>1.56</v>
      </c>
      <c r="N1428" s="68"/>
    </row>
    <row r="1429" spans="1:14" x14ac:dyDescent="0.25">
      <c r="G1429" s="100" t="str">
        <f>+CONCATENATE("Metrado Total :",K1426)</f>
        <v>Metrado Total :Und</v>
      </c>
      <c r="H1429" s="101"/>
      <c r="I1429" s="102"/>
      <c r="K1429" s="54">
        <f>+SUM(K1428)</f>
        <v>20</v>
      </c>
      <c r="M1429" s="68">
        <v>6.58</v>
      </c>
      <c r="N1429" s="68"/>
    </row>
    <row r="1430" spans="1:14" x14ac:dyDescent="0.25">
      <c r="M1430" s="68">
        <v>1.56</v>
      </c>
      <c r="N1430" s="68"/>
    </row>
    <row r="1431" spans="1:14" x14ac:dyDescent="0.25">
      <c r="A1431" s="53" t="s">
        <v>311</v>
      </c>
      <c r="B1431" s="110" t="s">
        <v>274</v>
      </c>
      <c r="C1431" s="110"/>
      <c r="D1431" s="110"/>
      <c r="E1431" s="110"/>
      <c r="F1431" s="110"/>
      <c r="G1431" s="110"/>
      <c r="H1431" s="110"/>
      <c r="I1431" s="110"/>
      <c r="J1431" s="48" t="s">
        <v>22</v>
      </c>
      <c r="K1431" s="52" t="s">
        <v>23</v>
      </c>
      <c r="M1431" s="68">
        <v>0.5</v>
      </c>
      <c r="N1431" s="68"/>
    </row>
    <row r="1432" spans="1:14" x14ac:dyDescent="0.25">
      <c r="A1432" s="47" t="s">
        <v>13</v>
      </c>
      <c r="B1432" s="109" t="s">
        <v>14</v>
      </c>
      <c r="C1432" s="109"/>
      <c r="D1432" s="109"/>
      <c r="E1432" s="109"/>
      <c r="F1432" s="49" t="s">
        <v>20</v>
      </c>
      <c r="G1432" s="49" t="s">
        <v>19</v>
      </c>
      <c r="H1432" s="49" t="s">
        <v>18</v>
      </c>
      <c r="I1432" s="49" t="s">
        <v>17</v>
      </c>
      <c r="J1432" s="49" t="s">
        <v>16</v>
      </c>
      <c r="K1432" s="49" t="s">
        <v>15</v>
      </c>
      <c r="M1432" s="68">
        <v>10.130000000000001</v>
      </c>
      <c r="N1432" s="68"/>
    </row>
    <row r="1433" spans="1:14" x14ac:dyDescent="0.25">
      <c r="A1433" s="42"/>
      <c r="B1433" s="99" t="s">
        <v>132</v>
      </c>
      <c r="C1433" s="99"/>
      <c r="D1433" s="99"/>
      <c r="E1433" s="99"/>
      <c r="F1433" s="42">
        <v>1</v>
      </c>
      <c r="G1433" s="42">
        <v>4</v>
      </c>
      <c r="H1433" s="42"/>
      <c r="I1433" s="42"/>
      <c r="J1433" s="42"/>
      <c r="K1433" s="42">
        <f t="shared" ref="K1433" si="139">+PRODUCT(F1433:J1433)</f>
        <v>4</v>
      </c>
      <c r="M1433" s="68">
        <v>1.81</v>
      </c>
      <c r="N1433" s="68"/>
    </row>
    <row r="1434" spans="1:14" x14ac:dyDescent="0.25">
      <c r="G1434" s="100" t="str">
        <f>+CONCATENATE("Metrado Total :",K1431)</f>
        <v>Metrado Total :Und</v>
      </c>
      <c r="H1434" s="101"/>
      <c r="I1434" s="102"/>
      <c r="K1434" s="54">
        <f>+SUM(K1433)</f>
        <v>4</v>
      </c>
      <c r="M1434" s="68">
        <f>SUM(M1406:M1433)</f>
        <v>707.7199999999998</v>
      </c>
      <c r="N1434" s="68"/>
    </row>
    <row r="1435" spans="1:14" ht="15.75" thickBot="1" x14ac:dyDescent="0.3">
      <c r="N1435" s="68"/>
    </row>
    <row r="1436" spans="1:14" ht="15.75" thickBot="1" x14ac:dyDescent="0.3">
      <c r="A1436" s="13" t="s">
        <v>239</v>
      </c>
      <c r="B1436" s="103" t="s">
        <v>131</v>
      </c>
      <c r="C1436" s="104"/>
      <c r="D1436" s="104"/>
      <c r="E1436" s="104"/>
      <c r="F1436" s="104"/>
      <c r="G1436" s="104"/>
      <c r="H1436" s="104"/>
      <c r="I1436" s="104"/>
      <c r="J1436" s="104"/>
      <c r="K1436" s="105"/>
    </row>
    <row r="1437" spans="1:14" x14ac:dyDescent="0.25">
      <c r="A1437" s="53" t="s">
        <v>240</v>
      </c>
      <c r="B1437" s="106" t="str">
        <f>+B1439</f>
        <v xml:space="preserve">   EQUIPO DE PROTECCION INDIVIDUAL</v>
      </c>
      <c r="C1437" s="107"/>
      <c r="D1437" s="107"/>
      <c r="E1437" s="107"/>
      <c r="F1437" s="107"/>
      <c r="G1437" s="107"/>
      <c r="H1437" s="107"/>
      <c r="I1437" s="108"/>
      <c r="J1437" s="48" t="s">
        <v>22</v>
      </c>
      <c r="K1437" s="52" t="s">
        <v>115</v>
      </c>
    </row>
    <row r="1438" spans="1:14" x14ac:dyDescent="0.25">
      <c r="A1438" s="47" t="s">
        <v>13</v>
      </c>
      <c r="B1438" s="109" t="s">
        <v>14</v>
      </c>
      <c r="C1438" s="109"/>
      <c r="D1438" s="109"/>
      <c r="E1438" s="109"/>
      <c r="F1438" s="49" t="s">
        <v>20</v>
      </c>
      <c r="G1438" s="49" t="s">
        <v>19</v>
      </c>
      <c r="H1438" s="49" t="s">
        <v>18</v>
      </c>
      <c r="I1438" s="49" t="s">
        <v>17</v>
      </c>
      <c r="J1438" s="49" t="s">
        <v>16</v>
      </c>
      <c r="K1438" s="49" t="s">
        <v>15</v>
      </c>
    </row>
    <row r="1439" spans="1:14" x14ac:dyDescent="0.25">
      <c r="A1439" s="42"/>
      <c r="B1439" s="99" t="s">
        <v>132</v>
      </c>
      <c r="C1439" s="99"/>
      <c r="D1439" s="99"/>
      <c r="E1439" s="99"/>
      <c r="F1439" s="42">
        <v>1</v>
      </c>
      <c r="G1439" s="42">
        <v>1</v>
      </c>
      <c r="H1439" s="42"/>
      <c r="I1439" s="42"/>
      <c r="J1439" s="42"/>
      <c r="K1439" s="42">
        <f t="shared" ref="K1439" si="140">+PRODUCT(F1439:J1439)</f>
        <v>1</v>
      </c>
    </row>
    <row r="1440" spans="1:14" x14ac:dyDescent="0.25">
      <c r="G1440" s="100" t="str">
        <f>+CONCATENATE("Metrado Total :",K1437)</f>
        <v>Metrado Total :UND</v>
      </c>
      <c r="H1440" s="101"/>
      <c r="I1440" s="102"/>
      <c r="K1440" s="54">
        <f>+SUM(K1439)</f>
        <v>1</v>
      </c>
    </row>
    <row r="1442" spans="1:11" x14ac:dyDescent="0.25">
      <c r="A1442" s="53">
        <v>16.02</v>
      </c>
      <c r="B1442" s="113" t="s">
        <v>133</v>
      </c>
      <c r="C1442" s="114"/>
      <c r="D1442" s="114"/>
      <c r="E1442" s="114"/>
      <c r="F1442" s="114"/>
      <c r="G1442" s="114"/>
      <c r="H1442" s="114"/>
      <c r="I1442" s="115"/>
      <c r="J1442" s="48" t="s">
        <v>22</v>
      </c>
      <c r="K1442" s="52" t="s">
        <v>134</v>
      </c>
    </row>
    <row r="1443" spans="1:11" x14ac:dyDescent="0.25">
      <c r="A1443" s="47" t="s">
        <v>13</v>
      </c>
      <c r="B1443" s="109" t="s">
        <v>14</v>
      </c>
      <c r="C1443" s="109"/>
      <c r="D1443" s="109"/>
      <c r="E1443" s="109"/>
      <c r="F1443" s="49" t="s">
        <v>20</v>
      </c>
      <c r="G1443" s="49" t="s">
        <v>19</v>
      </c>
      <c r="H1443" s="49" t="s">
        <v>18</v>
      </c>
      <c r="I1443" s="49" t="s">
        <v>17</v>
      </c>
      <c r="J1443" s="49" t="s">
        <v>16</v>
      </c>
      <c r="K1443" s="49" t="s">
        <v>15</v>
      </c>
    </row>
    <row r="1444" spans="1:11" x14ac:dyDescent="0.25">
      <c r="A1444" s="42"/>
      <c r="B1444" s="99" t="str">
        <f>+B1442</f>
        <v>CAPACITACION EN SEGURIDAD Y SALUD</v>
      </c>
      <c r="C1444" s="99"/>
      <c r="D1444" s="99"/>
      <c r="E1444" s="99"/>
      <c r="F1444" s="42">
        <v>1</v>
      </c>
      <c r="G1444" s="42">
        <v>4</v>
      </c>
      <c r="H1444" s="42"/>
      <c r="I1444" s="42"/>
      <c r="J1444" s="42"/>
      <c r="K1444" s="42">
        <f t="shared" ref="K1444" si="141">+PRODUCT(F1444:J1444)</f>
        <v>4</v>
      </c>
    </row>
    <row r="1445" spans="1:11" x14ac:dyDescent="0.25">
      <c r="G1445" s="100" t="str">
        <f>+CONCATENATE("Metrado Total :",K1442)</f>
        <v>Metrado Total :MES</v>
      </c>
      <c r="H1445" s="101"/>
      <c r="I1445" s="102"/>
      <c r="K1445" s="54">
        <f>+SUM(K1444)</f>
        <v>4</v>
      </c>
    </row>
    <row r="1447" spans="1:11" x14ac:dyDescent="0.25">
      <c r="A1447" s="53">
        <v>16.03</v>
      </c>
      <c r="B1447" s="113" t="s">
        <v>135</v>
      </c>
      <c r="C1447" s="114"/>
      <c r="D1447" s="114"/>
      <c r="E1447" s="114"/>
      <c r="F1447" s="114"/>
      <c r="G1447" s="114"/>
      <c r="H1447" s="114"/>
      <c r="I1447" s="115"/>
      <c r="J1447" s="48" t="s">
        <v>22</v>
      </c>
      <c r="K1447" s="52" t="s">
        <v>134</v>
      </c>
    </row>
    <row r="1448" spans="1:11" x14ac:dyDescent="0.25">
      <c r="A1448" s="47" t="s">
        <v>13</v>
      </c>
      <c r="B1448" s="109" t="s">
        <v>14</v>
      </c>
      <c r="C1448" s="109"/>
      <c r="D1448" s="109"/>
      <c r="E1448" s="109"/>
      <c r="F1448" s="49" t="s">
        <v>20</v>
      </c>
      <c r="G1448" s="49" t="s">
        <v>19</v>
      </c>
      <c r="H1448" s="49" t="s">
        <v>18</v>
      </c>
      <c r="I1448" s="49" t="s">
        <v>17</v>
      </c>
      <c r="J1448" s="49" t="s">
        <v>16</v>
      </c>
      <c r="K1448" s="49" t="s">
        <v>15</v>
      </c>
    </row>
    <row r="1449" spans="1:11" x14ac:dyDescent="0.25">
      <c r="A1449" s="42"/>
      <c r="B1449" s="99" t="str">
        <f>+B1447</f>
        <v>SEÑALIZACION TEMPORAL DE SEGURIDAD</v>
      </c>
      <c r="C1449" s="99"/>
      <c r="D1449" s="99"/>
      <c r="E1449" s="99"/>
      <c r="F1449" s="42">
        <v>1</v>
      </c>
      <c r="G1449" s="42">
        <v>4</v>
      </c>
      <c r="H1449" s="42"/>
      <c r="I1449" s="42"/>
      <c r="J1449" s="42"/>
      <c r="K1449" s="42">
        <f t="shared" ref="K1449" si="142">+PRODUCT(F1449:J1449)</f>
        <v>4</v>
      </c>
    </row>
    <row r="1450" spans="1:11" x14ac:dyDescent="0.25">
      <c r="G1450" s="100" t="str">
        <f>+CONCATENATE("Metrado Total :",K1447)</f>
        <v>Metrado Total :MES</v>
      </c>
      <c r="H1450" s="101"/>
      <c r="I1450" s="102"/>
      <c r="K1450" s="54">
        <f>+SUM(K1449)</f>
        <v>4</v>
      </c>
    </row>
    <row r="1452" spans="1:11" x14ac:dyDescent="0.25">
      <c r="A1452" s="53">
        <v>16.04</v>
      </c>
      <c r="B1452" s="113" t="s">
        <v>136</v>
      </c>
      <c r="C1452" s="114"/>
      <c r="D1452" s="114"/>
      <c r="E1452" s="114"/>
      <c r="F1452" s="114"/>
      <c r="G1452" s="114"/>
      <c r="H1452" s="114"/>
      <c r="I1452" s="115"/>
      <c r="J1452" s="48" t="s">
        <v>22</v>
      </c>
      <c r="K1452" s="52" t="s">
        <v>134</v>
      </c>
    </row>
    <row r="1453" spans="1:11" x14ac:dyDescent="0.25">
      <c r="A1453" s="47" t="s">
        <v>13</v>
      </c>
      <c r="B1453" s="109" t="s">
        <v>14</v>
      </c>
      <c r="C1453" s="109"/>
      <c r="D1453" s="109"/>
      <c r="E1453" s="109"/>
      <c r="F1453" s="49" t="s">
        <v>20</v>
      </c>
      <c r="G1453" s="49" t="s">
        <v>19</v>
      </c>
      <c r="H1453" s="49" t="s">
        <v>18</v>
      </c>
      <c r="I1453" s="49" t="s">
        <v>17</v>
      </c>
      <c r="J1453" s="49" t="s">
        <v>16</v>
      </c>
      <c r="K1453" s="49" t="s">
        <v>15</v>
      </c>
    </row>
    <row r="1454" spans="1:11" x14ac:dyDescent="0.25">
      <c r="A1454" s="42"/>
      <c r="B1454" s="99" t="str">
        <f>+B1452</f>
        <v xml:space="preserve">  EQUIPO DE PROTECCION COLECTIVO</v>
      </c>
      <c r="C1454" s="99"/>
      <c r="D1454" s="99"/>
      <c r="E1454" s="99"/>
      <c r="F1454" s="42">
        <v>1</v>
      </c>
      <c r="G1454" s="42">
        <v>4</v>
      </c>
      <c r="H1454" s="42"/>
      <c r="I1454" s="42"/>
      <c r="J1454" s="42"/>
      <c r="K1454" s="42">
        <f t="shared" ref="K1454" si="143">+PRODUCT(F1454:J1454)</f>
        <v>4</v>
      </c>
    </row>
    <row r="1455" spans="1:11" x14ac:dyDescent="0.25">
      <c r="G1455" s="100" t="str">
        <f>+CONCATENATE("Metrado Total :",K1452)</f>
        <v>Metrado Total :MES</v>
      </c>
      <c r="H1455" s="101"/>
      <c r="I1455" s="102"/>
      <c r="K1455" s="54">
        <f>+SUM(K1454)</f>
        <v>4</v>
      </c>
    </row>
    <row r="1456" spans="1:11" ht="15.75" thickBot="1" x14ac:dyDescent="0.3"/>
    <row r="1457" spans="1:11" ht="15.75" thickBot="1" x14ac:dyDescent="0.3">
      <c r="A1457" s="13" t="s">
        <v>241</v>
      </c>
      <c r="B1457" s="103" t="s">
        <v>265</v>
      </c>
      <c r="C1457" s="104"/>
      <c r="D1457" s="104"/>
      <c r="E1457" s="104"/>
      <c r="F1457" s="104"/>
      <c r="G1457" s="104"/>
      <c r="H1457" s="104"/>
      <c r="I1457" s="104"/>
      <c r="J1457" s="104"/>
      <c r="K1457" s="105"/>
    </row>
    <row r="1458" spans="1:11" x14ac:dyDescent="0.25">
      <c r="A1458" s="53" t="s">
        <v>242</v>
      </c>
      <c r="B1458" s="106" t="s">
        <v>265</v>
      </c>
      <c r="C1458" s="107"/>
      <c r="D1458" s="107"/>
      <c r="E1458" s="107"/>
      <c r="F1458" s="107"/>
      <c r="G1458" s="107"/>
      <c r="H1458" s="107"/>
      <c r="I1458" s="108"/>
      <c r="J1458" s="48" t="s">
        <v>22</v>
      </c>
      <c r="K1458" s="52" t="s">
        <v>119</v>
      </c>
    </row>
    <row r="1459" spans="1:11" x14ac:dyDescent="0.25">
      <c r="A1459" s="47" t="s">
        <v>13</v>
      </c>
      <c r="B1459" s="109" t="s">
        <v>14</v>
      </c>
      <c r="C1459" s="109"/>
      <c r="D1459" s="109"/>
      <c r="E1459" s="109"/>
      <c r="F1459" s="49" t="s">
        <v>20</v>
      </c>
      <c r="G1459" s="49" t="s">
        <v>19</v>
      </c>
      <c r="H1459" s="49" t="s">
        <v>18</v>
      </c>
      <c r="I1459" s="49" t="s">
        <v>17</v>
      </c>
      <c r="J1459" s="49" t="s">
        <v>16</v>
      </c>
      <c r="K1459" s="49" t="s">
        <v>15</v>
      </c>
    </row>
    <row r="1460" spans="1:11" x14ac:dyDescent="0.25">
      <c r="A1460" s="42"/>
      <c r="B1460" s="99" t="str">
        <f>+B1458</f>
        <v>MITIGACION DEL IMPACTO AMBIENTAL</v>
      </c>
      <c r="C1460" s="99"/>
      <c r="D1460" s="99"/>
      <c r="E1460" s="99"/>
      <c r="F1460" s="42">
        <v>1</v>
      </c>
      <c r="G1460" s="42">
        <v>1</v>
      </c>
      <c r="H1460" s="42"/>
      <c r="I1460" s="42"/>
      <c r="J1460" s="42"/>
      <c r="K1460" s="42">
        <f t="shared" ref="K1460" si="144">+PRODUCT(F1460:J1460)</f>
        <v>1</v>
      </c>
    </row>
    <row r="1461" spans="1:11" x14ac:dyDescent="0.25">
      <c r="G1461" s="100" t="str">
        <f>+CONCATENATE("Metrado Total :",K1458)</f>
        <v>Metrado Total :GLB</v>
      </c>
      <c r="H1461" s="101"/>
      <c r="I1461" s="102"/>
      <c r="K1461" s="54">
        <f>+SUM(K1460)</f>
        <v>1</v>
      </c>
    </row>
    <row r="1462" spans="1:11" ht="15.75" thickBot="1" x14ac:dyDescent="0.3"/>
    <row r="1463" spans="1:11" ht="15.75" thickBot="1" x14ac:dyDescent="0.3">
      <c r="A1463" s="13" t="s">
        <v>243</v>
      </c>
      <c r="B1463" s="103" t="s">
        <v>139</v>
      </c>
      <c r="C1463" s="104"/>
      <c r="D1463" s="104"/>
      <c r="E1463" s="104"/>
      <c r="F1463" s="104"/>
      <c r="G1463" s="104"/>
      <c r="H1463" s="104"/>
      <c r="I1463" s="104"/>
      <c r="J1463" s="104"/>
      <c r="K1463" s="105"/>
    </row>
    <row r="1464" spans="1:11" x14ac:dyDescent="0.25">
      <c r="A1464" s="53" t="s">
        <v>244</v>
      </c>
      <c r="B1464" s="106" t="s">
        <v>137</v>
      </c>
      <c r="C1464" s="107"/>
      <c r="D1464" s="107"/>
      <c r="E1464" s="107"/>
      <c r="F1464" s="107"/>
      <c r="G1464" s="107"/>
      <c r="H1464" s="107"/>
      <c r="I1464" s="108"/>
      <c r="J1464" s="48" t="s">
        <v>22</v>
      </c>
      <c r="K1464" s="52" t="s">
        <v>115</v>
      </c>
    </row>
    <row r="1465" spans="1:11" x14ac:dyDescent="0.25">
      <c r="A1465" s="47" t="s">
        <v>13</v>
      </c>
      <c r="B1465" s="109" t="s">
        <v>14</v>
      </c>
      <c r="C1465" s="109"/>
      <c r="D1465" s="109"/>
      <c r="E1465" s="109"/>
      <c r="F1465" s="49" t="s">
        <v>20</v>
      </c>
      <c r="G1465" s="49" t="s">
        <v>19</v>
      </c>
      <c r="H1465" s="49" t="s">
        <v>18</v>
      </c>
      <c r="I1465" s="49" t="s">
        <v>17</v>
      </c>
      <c r="J1465" s="49" t="s">
        <v>16</v>
      </c>
      <c r="K1465" s="49" t="s">
        <v>15</v>
      </c>
    </row>
    <row r="1466" spans="1:11" x14ac:dyDescent="0.25">
      <c r="A1466" s="42"/>
      <c r="B1466" s="99" t="str">
        <f>+B1464</f>
        <v>PLACA RECORDATORIA</v>
      </c>
      <c r="C1466" s="99"/>
      <c r="D1466" s="99"/>
      <c r="E1466" s="99"/>
      <c r="F1466" s="42">
        <v>1</v>
      </c>
      <c r="G1466" s="42">
        <v>1</v>
      </c>
      <c r="H1466" s="42"/>
      <c r="I1466" s="42"/>
      <c r="J1466" s="42"/>
      <c r="K1466" s="42">
        <f t="shared" ref="K1466" si="145">+PRODUCT(F1466:J1466)</f>
        <v>1</v>
      </c>
    </row>
    <row r="1467" spans="1:11" x14ac:dyDescent="0.25">
      <c r="G1467" s="100" t="str">
        <f>+CONCATENATE("Metrado Total :",K1464)</f>
        <v>Metrado Total :UND</v>
      </c>
      <c r="H1467" s="101"/>
      <c r="I1467" s="102"/>
      <c r="K1467" s="54">
        <f>+SUM(K1466)</f>
        <v>1</v>
      </c>
    </row>
    <row r="1469" spans="1:11" x14ac:dyDescent="0.25">
      <c r="A1469" s="53" t="s">
        <v>245</v>
      </c>
      <c r="B1469" s="113" t="s">
        <v>148</v>
      </c>
      <c r="C1469" s="114"/>
      <c r="D1469" s="114"/>
      <c r="E1469" s="114"/>
      <c r="F1469" s="114"/>
      <c r="G1469" s="114"/>
      <c r="H1469" s="114"/>
      <c r="I1469" s="115"/>
      <c r="J1469" s="48" t="s">
        <v>22</v>
      </c>
      <c r="K1469" s="52" t="s">
        <v>97</v>
      </c>
    </row>
    <row r="1470" spans="1:11" x14ac:dyDescent="0.25">
      <c r="A1470" s="47" t="s">
        <v>13</v>
      </c>
      <c r="B1470" s="109" t="s">
        <v>14</v>
      </c>
      <c r="C1470" s="109"/>
      <c r="D1470" s="109"/>
      <c r="E1470" s="109"/>
      <c r="F1470" s="49" t="s">
        <v>20</v>
      </c>
      <c r="G1470" s="49" t="s">
        <v>19</v>
      </c>
      <c r="H1470" s="49" t="s">
        <v>18</v>
      </c>
      <c r="I1470" s="49" t="s">
        <v>17</v>
      </c>
      <c r="J1470" s="49" t="s">
        <v>16</v>
      </c>
      <c r="K1470" s="49" t="s">
        <v>15</v>
      </c>
    </row>
    <row r="1471" spans="1:11" ht="28.5" customHeight="1" x14ac:dyDescent="0.25">
      <c r="A1471" s="42"/>
      <c r="B1471" s="154" t="str">
        <f>+B1469</f>
        <v>SUMINISTRO E INSTALACION DE BARANDA DE PROTECCION</v>
      </c>
      <c r="C1471" s="154"/>
      <c r="D1471" s="154"/>
      <c r="E1471" s="154"/>
      <c r="F1471" s="59">
        <v>1</v>
      </c>
      <c r="G1471" s="59">
        <v>4</v>
      </c>
      <c r="H1471" s="159">
        <v>1.2</v>
      </c>
      <c r="I1471" s="158"/>
      <c r="J1471" s="59"/>
      <c r="K1471" s="59">
        <f t="shared" ref="K1471" si="146">+PRODUCT(F1471:J1471)</f>
        <v>4.8</v>
      </c>
    </row>
    <row r="1472" spans="1:11" x14ac:dyDescent="0.25">
      <c r="G1472" s="100" t="str">
        <f>+CONCATENATE("Metrado Total :",K1469)</f>
        <v>Metrado Total :ml</v>
      </c>
      <c r="H1472" s="101"/>
      <c r="I1472" s="102"/>
      <c r="K1472" s="54">
        <f>+SUM(K1469:K1471)</f>
        <v>4.8</v>
      </c>
    </row>
    <row r="1474" spans="1:11" x14ac:dyDescent="0.25">
      <c r="A1474" s="53" t="s">
        <v>246</v>
      </c>
      <c r="B1474" s="113" t="s">
        <v>140</v>
      </c>
      <c r="C1474" s="114"/>
      <c r="D1474" s="114"/>
      <c r="E1474" s="114"/>
      <c r="F1474" s="114"/>
      <c r="G1474" s="114"/>
      <c r="H1474" s="114"/>
      <c r="I1474" s="115"/>
      <c r="J1474" s="48" t="s">
        <v>22</v>
      </c>
      <c r="K1474" s="52" t="s">
        <v>141</v>
      </c>
    </row>
    <row r="1475" spans="1:11" x14ac:dyDescent="0.25">
      <c r="A1475" s="47" t="s">
        <v>13</v>
      </c>
      <c r="B1475" s="109" t="s">
        <v>14</v>
      </c>
      <c r="C1475" s="109"/>
      <c r="D1475" s="109"/>
      <c r="E1475" s="109"/>
      <c r="F1475" s="49" t="s">
        <v>20</v>
      </c>
      <c r="G1475" s="49" t="s">
        <v>19</v>
      </c>
      <c r="H1475" s="49" t="s">
        <v>18</v>
      </c>
      <c r="I1475" s="49" t="s">
        <v>17</v>
      </c>
      <c r="J1475" s="49" t="s">
        <v>16</v>
      </c>
      <c r="K1475" s="49" t="s">
        <v>15</v>
      </c>
    </row>
    <row r="1476" spans="1:11" x14ac:dyDescent="0.25">
      <c r="A1476" s="42"/>
      <c r="B1476" s="111" t="s">
        <v>34</v>
      </c>
      <c r="C1476" s="111"/>
      <c r="D1476" s="111"/>
      <c r="E1476" s="111"/>
      <c r="F1476" s="42">
        <v>1</v>
      </c>
      <c r="G1476" s="42">
        <v>1</v>
      </c>
      <c r="H1476" s="165">
        <v>1429.49</v>
      </c>
      <c r="I1476" s="166"/>
      <c r="J1476" s="42"/>
      <c r="K1476" s="42">
        <f>+PRODUCT(F1476:J1476)</f>
        <v>1429.49</v>
      </c>
    </row>
    <row r="1477" spans="1:11" x14ac:dyDescent="0.25">
      <c r="B1477" s="111" t="s">
        <v>35</v>
      </c>
      <c r="C1477" s="111"/>
      <c r="D1477" s="111"/>
      <c r="E1477" s="111"/>
      <c r="F1477" s="42">
        <v>1</v>
      </c>
      <c r="G1477" s="42">
        <v>1</v>
      </c>
      <c r="H1477" s="165">
        <v>353.82</v>
      </c>
      <c r="I1477" s="166"/>
      <c r="J1477" s="50"/>
      <c r="K1477" s="42">
        <f t="shared" ref="K1477:K1479" si="147">+PRODUCT(F1477:J1477)</f>
        <v>353.82</v>
      </c>
    </row>
    <row r="1478" spans="1:11" x14ac:dyDescent="0.25">
      <c r="B1478" s="111" t="s">
        <v>36</v>
      </c>
      <c r="C1478" s="111"/>
      <c r="D1478" s="111"/>
      <c r="E1478" s="111"/>
      <c r="F1478" s="42">
        <v>1</v>
      </c>
      <c r="G1478" s="42">
        <v>1</v>
      </c>
      <c r="H1478" s="165">
        <v>953.95</v>
      </c>
      <c r="I1478" s="166"/>
      <c r="J1478" s="50"/>
      <c r="K1478" s="42">
        <f t="shared" si="147"/>
        <v>953.95</v>
      </c>
    </row>
    <row r="1479" spans="1:11" x14ac:dyDescent="0.25">
      <c r="B1479" s="111" t="s">
        <v>37</v>
      </c>
      <c r="C1479" s="111"/>
      <c r="D1479" s="111"/>
      <c r="E1479" s="111"/>
      <c r="F1479" s="42">
        <v>1</v>
      </c>
      <c r="G1479" s="42">
        <v>1</v>
      </c>
      <c r="H1479" s="165">
        <v>1650.96</v>
      </c>
      <c r="I1479" s="166"/>
      <c r="J1479" s="50"/>
      <c r="K1479" s="42">
        <f t="shared" si="147"/>
        <v>1650.96</v>
      </c>
    </row>
    <row r="1480" spans="1:11" x14ac:dyDescent="0.25">
      <c r="G1480" s="111" t="str">
        <f>+CONCATENATE("Metrado Total :",K1474)</f>
        <v>Metrado Total :M2</v>
      </c>
      <c r="H1480" s="111"/>
      <c r="I1480" s="111"/>
      <c r="J1480" s="50"/>
      <c r="K1480" s="47">
        <f>+SUM(K1476:K1479)</f>
        <v>4388.22</v>
      </c>
    </row>
  </sheetData>
  <mergeCells count="1031">
    <mergeCell ref="B461:E462"/>
    <mergeCell ref="B503:E504"/>
    <mergeCell ref="A503:A540"/>
    <mergeCell ref="B545:E546"/>
    <mergeCell ref="A545:A582"/>
    <mergeCell ref="A587:A592"/>
    <mergeCell ref="B587:E587"/>
    <mergeCell ref="B1135:K1135"/>
    <mergeCell ref="B1477:E1477"/>
    <mergeCell ref="H1477:I1477"/>
    <mergeCell ref="B1478:E1478"/>
    <mergeCell ref="H1478:I1478"/>
    <mergeCell ref="B1479:E1479"/>
    <mergeCell ref="H1479:I1479"/>
    <mergeCell ref="G1480:I1480"/>
    <mergeCell ref="B428:E430"/>
    <mergeCell ref="B431:E433"/>
    <mergeCell ref="B434:E436"/>
    <mergeCell ref="B437:E439"/>
    <mergeCell ref="A428:A439"/>
    <mergeCell ref="H428:I428"/>
    <mergeCell ref="H431:I431"/>
    <mergeCell ref="H434:I434"/>
    <mergeCell ref="H437:I437"/>
    <mergeCell ref="I976:J976"/>
    <mergeCell ref="I961:J961"/>
    <mergeCell ref="I962:J962"/>
    <mergeCell ref="I963:J963"/>
    <mergeCell ref="G936:I936"/>
    <mergeCell ref="B938:I938"/>
    <mergeCell ref="B939:E939"/>
    <mergeCell ref="I964:J964"/>
    <mergeCell ref="B426:I426"/>
    <mergeCell ref="B427:E427"/>
    <mergeCell ref="B212:E212"/>
    <mergeCell ref="G213:I213"/>
    <mergeCell ref="G260:I260"/>
    <mergeCell ref="B262:I262"/>
    <mergeCell ref="B263:E263"/>
    <mergeCell ref="G240:I240"/>
    <mergeCell ref="B242:I242"/>
    <mergeCell ref="H141:I141"/>
    <mergeCell ref="H140:I140"/>
    <mergeCell ref="H139:I139"/>
    <mergeCell ref="H138:I138"/>
    <mergeCell ref="B128:I128"/>
    <mergeCell ref="B123:I123"/>
    <mergeCell ref="B124:E124"/>
    <mergeCell ref="G126:I126"/>
    <mergeCell ref="B125:E125"/>
    <mergeCell ref="H125:J125"/>
    <mergeCell ref="I322:J322"/>
    <mergeCell ref="G327:I327"/>
    <mergeCell ref="I965:J965"/>
    <mergeCell ref="B902:I902"/>
    <mergeCell ref="B901:K901"/>
    <mergeCell ref="G899:I899"/>
    <mergeCell ref="B644:I644"/>
    <mergeCell ref="G602:I602"/>
    <mergeCell ref="B543:I543"/>
    <mergeCell ref="G541:I541"/>
    <mergeCell ref="B598:E598"/>
    <mergeCell ref="B599:E599"/>
    <mergeCell ref="B600:E600"/>
    <mergeCell ref="I598:J598"/>
    <mergeCell ref="B601:E601"/>
    <mergeCell ref="B544:E544"/>
    <mergeCell ref="I700:J700"/>
    <mergeCell ref="I701:J701"/>
    <mergeCell ref="I702:J702"/>
    <mergeCell ref="I703:J703"/>
    <mergeCell ref="B652:I652"/>
    <mergeCell ref="B653:E653"/>
    <mergeCell ref="B645:E645"/>
    <mergeCell ref="I667:J667"/>
    <mergeCell ref="I668:J668"/>
    <mergeCell ref="I669:J669"/>
    <mergeCell ref="I670:J670"/>
    <mergeCell ref="I671:J671"/>
    <mergeCell ref="I672:J672"/>
    <mergeCell ref="I704:J704"/>
    <mergeCell ref="I705:J705"/>
    <mergeCell ref="I720:J720"/>
    <mergeCell ref="I725:J725"/>
    <mergeCell ref="I726:J726"/>
    <mergeCell ref="H1118:I1118"/>
    <mergeCell ref="H1117:I1117"/>
    <mergeCell ref="H1116:I1116"/>
    <mergeCell ref="H1115:I1115"/>
    <mergeCell ref="H1114:I1114"/>
    <mergeCell ref="H1113:I1113"/>
    <mergeCell ref="H1112:I1112"/>
    <mergeCell ref="H1111:I1111"/>
    <mergeCell ref="H1110:I1110"/>
    <mergeCell ref="H1109:I1109"/>
    <mergeCell ref="H1108:I1108"/>
    <mergeCell ref="H1066:I1066"/>
    <mergeCell ref="H1067:I1067"/>
    <mergeCell ref="H1068:I1068"/>
    <mergeCell ref="H1069:I1069"/>
    <mergeCell ref="H1070:I1070"/>
    <mergeCell ref="H1071:I1071"/>
    <mergeCell ref="H1072:I1072"/>
    <mergeCell ref="H1074:I1074"/>
    <mergeCell ref="H1075:I1075"/>
    <mergeCell ref="H1076:I1076"/>
    <mergeCell ref="H1077:I1077"/>
    <mergeCell ref="H1078:I1078"/>
    <mergeCell ref="H1079:I1079"/>
    <mergeCell ref="H1080:I1080"/>
    <mergeCell ref="H1081:I1081"/>
    <mergeCell ref="H1082:I1082"/>
    <mergeCell ref="H1073:I1073"/>
    <mergeCell ref="G1142:I1142"/>
    <mergeCell ref="B1186:I1186"/>
    <mergeCell ref="B1187:E1187"/>
    <mergeCell ref="B1183:E1183"/>
    <mergeCell ref="G1303:I1303"/>
    <mergeCell ref="B1305:I1305"/>
    <mergeCell ref="B1306:E1306"/>
    <mergeCell ref="G1311:I1311"/>
    <mergeCell ref="B1313:I1313"/>
    <mergeCell ref="B1314:E1314"/>
    <mergeCell ref="B1439:E1439"/>
    <mergeCell ref="G1440:I1440"/>
    <mergeCell ref="G1133:I1133"/>
    <mergeCell ref="H1123:I1123"/>
    <mergeCell ref="H1122:I1122"/>
    <mergeCell ref="H1121:I1121"/>
    <mergeCell ref="H1120:I1120"/>
    <mergeCell ref="B1294:E1294"/>
    <mergeCell ref="I1294:J1294"/>
    <mergeCell ref="G1319:I1319"/>
    <mergeCell ref="B1436:K1436"/>
    <mergeCell ref="B1437:I1437"/>
    <mergeCell ref="B1438:E1438"/>
    <mergeCell ref="B1321:I1321"/>
    <mergeCell ref="B1322:E1322"/>
    <mergeCell ref="B1348:E1348"/>
    <mergeCell ref="G1349:I1349"/>
    <mergeCell ref="B1351:K1351"/>
    <mergeCell ref="B1352:I1352"/>
    <mergeCell ref="B1395:E1395"/>
    <mergeCell ref="G1396:I1396"/>
    <mergeCell ref="B1398:I1398"/>
    <mergeCell ref="A654:A657"/>
    <mergeCell ref="B654:E654"/>
    <mergeCell ref="B655:E655"/>
    <mergeCell ref="B656:E656"/>
    <mergeCell ref="B657:E657"/>
    <mergeCell ref="G658:I658"/>
    <mergeCell ref="B1474:I1474"/>
    <mergeCell ref="B1475:E1475"/>
    <mergeCell ref="B1476:E1476"/>
    <mergeCell ref="H1476:I1476"/>
    <mergeCell ref="B661:K661"/>
    <mergeCell ref="B660:K660"/>
    <mergeCell ref="I678:J678"/>
    <mergeCell ref="I679:J679"/>
    <mergeCell ref="I680:J680"/>
    <mergeCell ref="I681:J681"/>
    <mergeCell ref="I682:J682"/>
    <mergeCell ref="I683:J683"/>
    <mergeCell ref="I684:J684"/>
    <mergeCell ref="B808:E812"/>
    <mergeCell ref="A798:A812"/>
    <mergeCell ref="H808:I808"/>
    <mergeCell ref="H809:I809"/>
    <mergeCell ref="H810:I810"/>
    <mergeCell ref="G1472:I1472"/>
    <mergeCell ref="H1471:I1471"/>
    <mergeCell ref="G1167:I1167"/>
    <mergeCell ref="B1464:I1464"/>
    <mergeCell ref="G1184:I1184"/>
    <mergeCell ref="I664:J664"/>
    <mergeCell ref="I665:J665"/>
    <mergeCell ref="I666:J666"/>
    <mergeCell ref="A646:A649"/>
    <mergeCell ref="B646:E646"/>
    <mergeCell ref="I646:J646"/>
    <mergeCell ref="B647:E647"/>
    <mergeCell ref="I647:J647"/>
    <mergeCell ref="B648:E648"/>
    <mergeCell ref="I648:J648"/>
    <mergeCell ref="B649:E649"/>
    <mergeCell ref="I649:J649"/>
    <mergeCell ref="G650:I650"/>
    <mergeCell ref="B604:I604"/>
    <mergeCell ref="B605:E605"/>
    <mergeCell ref="A606:A641"/>
    <mergeCell ref="B606:E613"/>
    <mergeCell ref="B614:E618"/>
    <mergeCell ref="B619:E631"/>
    <mergeCell ref="B632:E641"/>
    <mergeCell ref="G642:I642"/>
    <mergeCell ref="B329:I329"/>
    <mergeCell ref="B330:E330"/>
    <mergeCell ref="B368:E379"/>
    <mergeCell ref="B271:K271"/>
    <mergeCell ref="I307:J307"/>
    <mergeCell ref="B307:E311"/>
    <mergeCell ref="B312:E316"/>
    <mergeCell ref="I312:J312"/>
    <mergeCell ref="B317:E321"/>
    <mergeCell ref="I317:J317"/>
    <mergeCell ref="B331:E343"/>
    <mergeCell ref="A598:A601"/>
    <mergeCell ref="I599:J599"/>
    <mergeCell ref="I600:J600"/>
    <mergeCell ref="I601:J601"/>
    <mergeCell ref="B594:K594"/>
    <mergeCell ref="B596:I596"/>
    <mergeCell ref="B597:E597"/>
    <mergeCell ref="G583:I583"/>
    <mergeCell ref="B585:I585"/>
    <mergeCell ref="B586:E586"/>
    <mergeCell ref="B588:E588"/>
    <mergeCell ref="B589:E589"/>
    <mergeCell ref="B590:E590"/>
    <mergeCell ref="B591:E591"/>
    <mergeCell ref="G592:I592"/>
    <mergeCell ref="G440:I440"/>
    <mergeCell ref="A461:A498"/>
    <mergeCell ref="B560:E572"/>
    <mergeCell ref="B573:E582"/>
    <mergeCell ref="B276:E276"/>
    <mergeCell ref="B277:E277"/>
    <mergeCell ref="G268:I268"/>
    <mergeCell ref="B288:I288"/>
    <mergeCell ref="B289:E289"/>
    <mergeCell ref="A290:A293"/>
    <mergeCell ref="B290:E290"/>
    <mergeCell ref="B291:E291"/>
    <mergeCell ref="B292:E292"/>
    <mergeCell ref="B293:E293"/>
    <mergeCell ref="G499:I499"/>
    <mergeCell ref="B501:I501"/>
    <mergeCell ref="B502:E502"/>
    <mergeCell ref="B531:E540"/>
    <mergeCell ref="B505:E512"/>
    <mergeCell ref="B518:E530"/>
    <mergeCell ref="B513:E517"/>
    <mergeCell ref="B547:E554"/>
    <mergeCell ref="B555:E559"/>
    <mergeCell ref="B458:K458"/>
    <mergeCell ref="B457:K457"/>
    <mergeCell ref="B459:I459"/>
    <mergeCell ref="B460:E460"/>
    <mergeCell ref="G380:I380"/>
    <mergeCell ref="B394:I394"/>
    <mergeCell ref="B296:K296"/>
    <mergeCell ref="B297:I297"/>
    <mergeCell ref="B298:E298"/>
    <mergeCell ref="B322:E326"/>
    <mergeCell ref="B272:I272"/>
    <mergeCell ref="B270:K270"/>
    <mergeCell ref="B273:E273"/>
    <mergeCell ref="B274:E274"/>
    <mergeCell ref="B275:E275"/>
    <mergeCell ref="B243:E243"/>
    <mergeCell ref="G230:I230"/>
    <mergeCell ref="B232:I232"/>
    <mergeCell ref="B233:E233"/>
    <mergeCell ref="B237:E237"/>
    <mergeCell ref="B238:E239"/>
    <mergeCell ref="A264:A267"/>
    <mergeCell ref="B264:E264"/>
    <mergeCell ref="G250:I250"/>
    <mergeCell ref="B252:I252"/>
    <mergeCell ref="B253:E253"/>
    <mergeCell ref="B258:E259"/>
    <mergeCell ref="B254:E255"/>
    <mergeCell ref="B256:E256"/>
    <mergeCell ref="B257:E257"/>
    <mergeCell ref="A254:A259"/>
    <mergeCell ref="B265:E265"/>
    <mergeCell ref="B266:E266"/>
    <mergeCell ref="B267:E267"/>
    <mergeCell ref="A244:A249"/>
    <mergeCell ref="A234:A239"/>
    <mergeCell ref="B217:E217"/>
    <mergeCell ref="G150:I150"/>
    <mergeCell ref="B154:I154"/>
    <mergeCell ref="B155:E155"/>
    <mergeCell ref="B173:E173"/>
    <mergeCell ref="A209:A212"/>
    <mergeCell ref="B177:E205"/>
    <mergeCell ref="A156:A205"/>
    <mergeCell ref="H149:I149"/>
    <mergeCell ref="H148:I148"/>
    <mergeCell ref="H147:I147"/>
    <mergeCell ref="H146:I146"/>
    <mergeCell ref="B144:I144"/>
    <mergeCell ref="B207:I207"/>
    <mergeCell ref="B208:E208"/>
    <mergeCell ref="B209:E209"/>
    <mergeCell ref="B210:E210"/>
    <mergeCell ref="B211:E211"/>
    <mergeCell ref="I87:J87"/>
    <mergeCell ref="B81:E81"/>
    <mergeCell ref="B84:E84"/>
    <mergeCell ref="B85:E85"/>
    <mergeCell ref="B86:E86"/>
    <mergeCell ref="B87:E87"/>
    <mergeCell ref="B133:E133"/>
    <mergeCell ref="H133:I133"/>
    <mergeCell ref="G134:I134"/>
    <mergeCell ref="B136:I136"/>
    <mergeCell ref="B137:E137"/>
    <mergeCell ref="A138:A141"/>
    <mergeCell ref="B138:E138"/>
    <mergeCell ref="B139:E139"/>
    <mergeCell ref="B140:E140"/>
    <mergeCell ref="B141:E141"/>
    <mergeCell ref="G142:I142"/>
    <mergeCell ref="B118:I118"/>
    <mergeCell ref="G116:I116"/>
    <mergeCell ref="B100:E100"/>
    <mergeCell ref="I100:J100"/>
    <mergeCell ref="H112:J112"/>
    <mergeCell ref="H113:J113"/>
    <mergeCell ref="H114:J114"/>
    <mergeCell ref="H115:J115"/>
    <mergeCell ref="H120:J120"/>
    <mergeCell ref="B120:E120"/>
    <mergeCell ref="B108:E108"/>
    <mergeCell ref="I71:J71"/>
    <mergeCell ref="G64:I64"/>
    <mergeCell ref="B66:K66"/>
    <mergeCell ref="B110:I110"/>
    <mergeCell ref="B111:E111"/>
    <mergeCell ref="B58:I58"/>
    <mergeCell ref="I84:J84"/>
    <mergeCell ref="I85:J85"/>
    <mergeCell ref="B59:E59"/>
    <mergeCell ref="B70:E70"/>
    <mergeCell ref="B72:E72"/>
    <mergeCell ref="B68:K68"/>
    <mergeCell ref="B71:E71"/>
    <mergeCell ref="I89:J89"/>
    <mergeCell ref="B90:E90"/>
    <mergeCell ref="I90:J90"/>
    <mergeCell ref="B83:E83"/>
    <mergeCell ref="I83:J83"/>
    <mergeCell ref="I72:J72"/>
    <mergeCell ref="I73:J73"/>
    <mergeCell ref="I74:J74"/>
    <mergeCell ref="I75:J75"/>
    <mergeCell ref="I76:J76"/>
    <mergeCell ref="I77:J77"/>
    <mergeCell ref="I79:J79"/>
    <mergeCell ref="I80:J80"/>
    <mergeCell ref="I81:J81"/>
    <mergeCell ref="B63:E63"/>
    <mergeCell ref="H63:I63"/>
    <mergeCell ref="I86:J86"/>
    <mergeCell ref="B82:E82"/>
    <mergeCell ref="I82:J82"/>
    <mergeCell ref="G48:I48"/>
    <mergeCell ref="B50:I50"/>
    <mergeCell ref="B51:E51"/>
    <mergeCell ref="A52:A55"/>
    <mergeCell ref="B52:E52"/>
    <mergeCell ref="B53:E53"/>
    <mergeCell ref="B54:E54"/>
    <mergeCell ref="B55:E55"/>
    <mergeCell ref="G56:I56"/>
    <mergeCell ref="A112:A115"/>
    <mergeCell ref="B112:E112"/>
    <mergeCell ref="B113:E113"/>
    <mergeCell ref="B114:E114"/>
    <mergeCell ref="B115:E115"/>
    <mergeCell ref="A60:A63"/>
    <mergeCell ref="B60:E60"/>
    <mergeCell ref="H60:I60"/>
    <mergeCell ref="B61:E61"/>
    <mergeCell ref="H61:I61"/>
    <mergeCell ref="B62:E62"/>
    <mergeCell ref="H62:I62"/>
    <mergeCell ref="I78:J78"/>
    <mergeCell ref="B73:E73"/>
    <mergeCell ref="B74:E74"/>
    <mergeCell ref="B75:E75"/>
    <mergeCell ref="B76:E76"/>
    <mergeCell ref="B77:E77"/>
    <mergeCell ref="B78:E78"/>
    <mergeCell ref="B79:E79"/>
    <mergeCell ref="B80:E80"/>
    <mergeCell ref="I70:J70"/>
    <mergeCell ref="F69:K69"/>
    <mergeCell ref="B43:E43"/>
    <mergeCell ref="A44:A47"/>
    <mergeCell ref="B44:E44"/>
    <mergeCell ref="B45:E45"/>
    <mergeCell ref="B46:E46"/>
    <mergeCell ref="B47:E47"/>
    <mergeCell ref="A36:A39"/>
    <mergeCell ref="B36:E36"/>
    <mergeCell ref="H36:I36"/>
    <mergeCell ref="B37:E37"/>
    <mergeCell ref="H37:I37"/>
    <mergeCell ref="B38:E38"/>
    <mergeCell ref="H38:I38"/>
    <mergeCell ref="B39:E39"/>
    <mergeCell ref="H39:I39"/>
    <mergeCell ref="B18:I18"/>
    <mergeCell ref="B19:E19"/>
    <mergeCell ref="B20:E20"/>
    <mergeCell ref="I717:J717"/>
    <mergeCell ref="I718:J718"/>
    <mergeCell ref="I719:J719"/>
    <mergeCell ref="I721:J721"/>
    <mergeCell ref="I722:J722"/>
    <mergeCell ref="I723:J723"/>
    <mergeCell ref="A1:K1"/>
    <mergeCell ref="C2:J2"/>
    <mergeCell ref="B7:K7"/>
    <mergeCell ref="B8:I8"/>
    <mergeCell ref="B9:E9"/>
    <mergeCell ref="B10:E10"/>
    <mergeCell ref="B796:I796"/>
    <mergeCell ref="B797:E797"/>
    <mergeCell ref="H798:I798"/>
    <mergeCell ref="B798:E801"/>
    <mergeCell ref="B662:I662"/>
    <mergeCell ref="B663:E663"/>
    <mergeCell ref="A664:A726"/>
    <mergeCell ref="B664:E676"/>
    <mergeCell ref="B677:E692"/>
    <mergeCell ref="B693:E726"/>
    <mergeCell ref="B33:K33"/>
    <mergeCell ref="B34:I34"/>
    <mergeCell ref="B35:E35"/>
    <mergeCell ref="G11:I11"/>
    <mergeCell ref="B13:I13"/>
    <mergeCell ref="B14:E14"/>
    <mergeCell ref="B15:E15"/>
    <mergeCell ref="G16:I16"/>
    <mergeCell ref="G40:I40"/>
    <mergeCell ref="B42:I42"/>
    <mergeCell ref="I724:J724"/>
    <mergeCell ref="I673:J673"/>
    <mergeCell ref="I694:J694"/>
    <mergeCell ref="I695:J695"/>
    <mergeCell ref="I674:J674"/>
    <mergeCell ref="I675:J675"/>
    <mergeCell ref="I676:J676"/>
    <mergeCell ref="I677:J677"/>
    <mergeCell ref="I698:J698"/>
    <mergeCell ref="I699:J699"/>
    <mergeCell ref="I689:J689"/>
    <mergeCell ref="I690:J690"/>
    <mergeCell ref="I691:J691"/>
    <mergeCell ref="I692:J692"/>
    <mergeCell ref="I685:J685"/>
    <mergeCell ref="I686:J686"/>
    <mergeCell ref="I687:J687"/>
    <mergeCell ref="I688:J688"/>
    <mergeCell ref="I693:J693"/>
    <mergeCell ref="I696:J696"/>
    <mergeCell ref="I697:J697"/>
    <mergeCell ref="I706:J706"/>
    <mergeCell ref="I707:J707"/>
    <mergeCell ref="I708:J708"/>
    <mergeCell ref="I709:J709"/>
    <mergeCell ref="I710:J710"/>
    <mergeCell ref="I711:J711"/>
    <mergeCell ref="I712:J712"/>
    <mergeCell ref="I713:J713"/>
    <mergeCell ref="I714:J714"/>
    <mergeCell ref="I715:J715"/>
    <mergeCell ref="I716:J716"/>
    <mergeCell ref="G727:I727"/>
    <mergeCell ref="B815:I815"/>
    <mergeCell ref="B816:E816"/>
    <mergeCell ref="A817:A879"/>
    <mergeCell ref="B817:E829"/>
    <mergeCell ref="B830:E845"/>
    <mergeCell ref="B846:E879"/>
    <mergeCell ref="B760:E793"/>
    <mergeCell ref="B729:I729"/>
    <mergeCell ref="B730:E730"/>
    <mergeCell ref="A731:A793"/>
    <mergeCell ref="B731:E743"/>
    <mergeCell ref="B744:E759"/>
    <mergeCell ref="G813:I813"/>
    <mergeCell ref="H811:I811"/>
    <mergeCell ref="H812:I812"/>
    <mergeCell ref="H799:I799"/>
    <mergeCell ref="H800:I800"/>
    <mergeCell ref="H801:I801"/>
    <mergeCell ref="B802:E807"/>
    <mergeCell ref="G880:I880"/>
    <mergeCell ref="B882:I882"/>
    <mergeCell ref="B883:E883"/>
    <mergeCell ref="A884:A898"/>
    <mergeCell ref="B884:E887"/>
    <mergeCell ref="H884:I884"/>
    <mergeCell ref="H885:I885"/>
    <mergeCell ref="H886:I886"/>
    <mergeCell ref="H887:I887"/>
    <mergeCell ref="B888:E893"/>
    <mergeCell ref="B894:E898"/>
    <mergeCell ref="H894:I894"/>
    <mergeCell ref="H895:I895"/>
    <mergeCell ref="H896:I896"/>
    <mergeCell ref="H897:I897"/>
    <mergeCell ref="H898:I898"/>
    <mergeCell ref="G794:I794"/>
    <mergeCell ref="A922:A935"/>
    <mergeCell ref="A904:A917"/>
    <mergeCell ref="B903:E903"/>
    <mergeCell ref="B904:E907"/>
    <mergeCell ref="H919:I919"/>
    <mergeCell ref="B912:E917"/>
    <mergeCell ref="G918:I918"/>
    <mergeCell ref="H908:I908"/>
    <mergeCell ref="H909:I909"/>
    <mergeCell ref="H910:I910"/>
    <mergeCell ref="H911:I911"/>
    <mergeCell ref="B908:E908"/>
    <mergeCell ref="B909:E911"/>
    <mergeCell ref="H917:I917"/>
    <mergeCell ref="H915:I915"/>
    <mergeCell ref="H914:I914"/>
    <mergeCell ref="H913:I913"/>
    <mergeCell ref="H912:I912"/>
    <mergeCell ref="H907:I907"/>
    <mergeCell ref="H906:I906"/>
    <mergeCell ref="H905:I905"/>
    <mergeCell ref="H904:I904"/>
    <mergeCell ref="H916:I916"/>
    <mergeCell ref="B920:I920"/>
    <mergeCell ref="B921:E921"/>
    <mergeCell ref="B922:E925"/>
    <mergeCell ref="H922:I922"/>
    <mergeCell ref="H923:I923"/>
    <mergeCell ref="H924:I924"/>
    <mergeCell ref="H925:I925"/>
    <mergeCell ref="B926:E926"/>
    <mergeCell ref="H926:I926"/>
    <mergeCell ref="B927:E929"/>
    <mergeCell ref="H927:I927"/>
    <mergeCell ref="H928:I928"/>
    <mergeCell ref="H929:I929"/>
    <mergeCell ref="H930:I930"/>
    <mergeCell ref="H931:I931"/>
    <mergeCell ref="H932:I932"/>
    <mergeCell ref="H933:I933"/>
    <mergeCell ref="H934:I934"/>
    <mergeCell ref="B930:E935"/>
    <mergeCell ref="H935:I935"/>
    <mergeCell ref="G980:I980"/>
    <mergeCell ref="A959:A979"/>
    <mergeCell ref="B959:E972"/>
    <mergeCell ref="I959:J959"/>
    <mergeCell ref="I960:J960"/>
    <mergeCell ref="I972:J972"/>
    <mergeCell ref="I973:J973"/>
    <mergeCell ref="B940:E943"/>
    <mergeCell ref="H940:I940"/>
    <mergeCell ref="H941:I941"/>
    <mergeCell ref="H942:I942"/>
    <mergeCell ref="H943:I943"/>
    <mergeCell ref="B944:E944"/>
    <mergeCell ref="H944:I944"/>
    <mergeCell ref="B945:E947"/>
    <mergeCell ref="H945:I945"/>
    <mergeCell ref="H946:I946"/>
    <mergeCell ref="H947:I947"/>
    <mergeCell ref="H948:I948"/>
    <mergeCell ref="H949:I949"/>
    <mergeCell ref="H950:I950"/>
    <mergeCell ref="I974:J974"/>
    <mergeCell ref="I975:J975"/>
    <mergeCell ref="A1025:A1045"/>
    <mergeCell ref="B1025:E1038"/>
    <mergeCell ref="B1039:E1045"/>
    <mergeCell ref="G1046:I1046"/>
    <mergeCell ref="H1010:I1010"/>
    <mergeCell ref="H1011:I1011"/>
    <mergeCell ref="H1012:I1012"/>
    <mergeCell ref="H1018:I1018"/>
    <mergeCell ref="B982:I982"/>
    <mergeCell ref="B983:E983"/>
    <mergeCell ref="H1009:I1009"/>
    <mergeCell ref="H1013:I1013"/>
    <mergeCell ref="H1014:I1014"/>
    <mergeCell ref="H1015:I1015"/>
    <mergeCell ref="H1016:I1016"/>
    <mergeCell ref="H1017:I1017"/>
    <mergeCell ref="H1019:I1019"/>
    <mergeCell ref="B1049:E1049"/>
    <mergeCell ref="B1072:E1078"/>
    <mergeCell ref="H1050:I1050"/>
    <mergeCell ref="A984:A1004"/>
    <mergeCell ref="B984:E997"/>
    <mergeCell ref="A331:A379"/>
    <mergeCell ref="A299:A302"/>
    <mergeCell ref="B299:E299"/>
    <mergeCell ref="B300:E300"/>
    <mergeCell ref="B301:E301"/>
    <mergeCell ref="B302:E302"/>
    <mergeCell ref="A307:A326"/>
    <mergeCell ref="A1050:A1057"/>
    <mergeCell ref="B1050:E1051"/>
    <mergeCell ref="B1052:E1057"/>
    <mergeCell ref="G1021:I1021"/>
    <mergeCell ref="G424:I424"/>
    <mergeCell ref="B1060:K1060"/>
    <mergeCell ref="B1061:I1061"/>
    <mergeCell ref="B1062:E1062"/>
    <mergeCell ref="H1063:I1063"/>
    <mergeCell ref="H1064:I1064"/>
    <mergeCell ref="H1065:I1065"/>
    <mergeCell ref="B1063:E1069"/>
    <mergeCell ref="H951:I951"/>
    <mergeCell ref="H952:I952"/>
    <mergeCell ref="B948:E953"/>
    <mergeCell ref="H953:I953"/>
    <mergeCell ref="A940:A953"/>
    <mergeCell ref="G954:I954"/>
    <mergeCell ref="B956:K956"/>
    <mergeCell ref="B957:I957"/>
    <mergeCell ref="A274:A277"/>
    <mergeCell ref="G278:I278"/>
    <mergeCell ref="B280:I280"/>
    <mergeCell ref="B281:E281"/>
    <mergeCell ref="A282:A285"/>
    <mergeCell ref="B282:E282"/>
    <mergeCell ref="B283:E283"/>
    <mergeCell ref="B284:E284"/>
    <mergeCell ref="B285:E285"/>
    <mergeCell ref="G303:I303"/>
    <mergeCell ref="B305:I305"/>
    <mergeCell ref="B306:E306"/>
    <mergeCell ref="A1009:A1020"/>
    <mergeCell ref="G416:I416"/>
    <mergeCell ref="B418:I418"/>
    <mergeCell ref="B419:E419"/>
    <mergeCell ref="A420:A423"/>
    <mergeCell ref="B420:E420"/>
    <mergeCell ref="B421:E421"/>
    <mergeCell ref="B422:E422"/>
    <mergeCell ref="B423:E423"/>
    <mergeCell ref="B395:E395"/>
    <mergeCell ref="A396:A415"/>
    <mergeCell ref="B396:E400"/>
    <mergeCell ref="I396:J396"/>
    <mergeCell ref="B401:E405"/>
    <mergeCell ref="I401:J401"/>
    <mergeCell ref="B406:E410"/>
    <mergeCell ref="I406:J406"/>
    <mergeCell ref="B411:E415"/>
    <mergeCell ref="I411:J411"/>
    <mergeCell ref="B958:E958"/>
    <mergeCell ref="B444:I444"/>
    <mergeCell ref="B445:E445"/>
    <mergeCell ref="G455:I455"/>
    <mergeCell ref="G1058:I1058"/>
    <mergeCell ref="H1020:I1020"/>
    <mergeCell ref="G1005:I1005"/>
    <mergeCell ref="B1007:I1007"/>
    <mergeCell ref="B1008:E1008"/>
    <mergeCell ref="B1070:E1071"/>
    <mergeCell ref="B1009:E1013"/>
    <mergeCell ref="B1014:E1020"/>
    <mergeCell ref="B1023:I1023"/>
    <mergeCell ref="B1024:E1024"/>
    <mergeCell ref="B998:E1004"/>
    <mergeCell ref="I966:J966"/>
    <mergeCell ref="I967:J967"/>
    <mergeCell ref="I968:J968"/>
    <mergeCell ref="I969:J969"/>
    <mergeCell ref="I970:J970"/>
    <mergeCell ref="I971:J971"/>
    <mergeCell ref="I977:J977"/>
    <mergeCell ref="I978:J978"/>
    <mergeCell ref="I979:J979"/>
    <mergeCell ref="B973:E979"/>
    <mergeCell ref="H1057:I1057"/>
    <mergeCell ref="H1056:I1056"/>
    <mergeCell ref="H1055:I1055"/>
    <mergeCell ref="H1054:I1054"/>
    <mergeCell ref="H1053:I1053"/>
    <mergeCell ref="H1052:I1052"/>
    <mergeCell ref="H1051:I1051"/>
    <mergeCell ref="B1048:I1048"/>
    <mergeCell ref="B1079:E1091"/>
    <mergeCell ref="A1063:A1091"/>
    <mergeCell ref="G1092:I1092"/>
    <mergeCell ref="B1094:I1094"/>
    <mergeCell ref="B1095:E1095"/>
    <mergeCell ref="A1096:A1124"/>
    <mergeCell ref="B1096:E1102"/>
    <mergeCell ref="H1096:I1096"/>
    <mergeCell ref="H1097:I1097"/>
    <mergeCell ref="H1098:I1098"/>
    <mergeCell ref="H1099:I1099"/>
    <mergeCell ref="H1100:I1100"/>
    <mergeCell ref="H1101:I1101"/>
    <mergeCell ref="H1102:I1102"/>
    <mergeCell ref="B1103:E1104"/>
    <mergeCell ref="H1103:I1103"/>
    <mergeCell ref="H1104:I1104"/>
    <mergeCell ref="B1105:E1111"/>
    <mergeCell ref="H1105:I1105"/>
    <mergeCell ref="H1106:I1106"/>
    <mergeCell ref="H1107:I1107"/>
    <mergeCell ref="H1083:I1083"/>
    <mergeCell ref="H1084:I1084"/>
    <mergeCell ref="H1085:I1085"/>
    <mergeCell ref="H1086:I1086"/>
    <mergeCell ref="H1087:I1087"/>
    <mergeCell ref="H1088:I1088"/>
    <mergeCell ref="H1089:I1089"/>
    <mergeCell ref="H1124:I1124"/>
    <mergeCell ref="H1090:I1090"/>
    <mergeCell ref="H1091:I1091"/>
    <mergeCell ref="H1119:I1119"/>
    <mergeCell ref="A446:A449"/>
    <mergeCell ref="B446:E446"/>
    <mergeCell ref="B447:E447"/>
    <mergeCell ref="B448:E448"/>
    <mergeCell ref="B449:E449"/>
    <mergeCell ref="G450:I450"/>
    <mergeCell ref="B452:I452"/>
    <mergeCell ref="B453:E453"/>
    <mergeCell ref="B454:E454"/>
    <mergeCell ref="B1128:E1128"/>
    <mergeCell ref="B1129:E1129"/>
    <mergeCell ref="B1130:E1130"/>
    <mergeCell ref="B1131:E1131"/>
    <mergeCell ref="B1132:E1132"/>
    <mergeCell ref="A1129:A1132"/>
    <mergeCell ref="B1112:E1124"/>
    <mergeCell ref="A1180:A1183"/>
    <mergeCell ref="B1181:E1181"/>
    <mergeCell ref="B1182:E1182"/>
    <mergeCell ref="B1136:I1136"/>
    <mergeCell ref="B1137:E1137"/>
    <mergeCell ref="B1138:E1138"/>
    <mergeCell ref="B1139:E1139"/>
    <mergeCell ref="B1140:E1140"/>
    <mergeCell ref="B1141:E1141"/>
    <mergeCell ref="A1138:A1141"/>
    <mergeCell ref="G1125:I1125"/>
    <mergeCell ref="B1127:I1127"/>
    <mergeCell ref="B1177:K1177"/>
    <mergeCell ref="B1178:I1178"/>
    <mergeCell ref="B1179:E1179"/>
    <mergeCell ref="B1180:E1180"/>
    <mergeCell ref="I1301:J1301"/>
    <mergeCell ref="B1302:E1302"/>
    <mergeCell ref="I1302:J1302"/>
    <mergeCell ref="A1237:A1285"/>
    <mergeCell ref="G1286:I1286"/>
    <mergeCell ref="B1288:K1288"/>
    <mergeCell ref="B1289:I1289"/>
    <mergeCell ref="B1290:E1290"/>
    <mergeCell ref="B1291:E1291"/>
    <mergeCell ref="I1291:J1291"/>
    <mergeCell ref="B1292:E1292"/>
    <mergeCell ref="B1293:E1293"/>
    <mergeCell ref="I1292:J1292"/>
    <mergeCell ref="I1293:J1293"/>
    <mergeCell ref="B1237:E1253"/>
    <mergeCell ref="B1254:E1254"/>
    <mergeCell ref="B1255:E1257"/>
    <mergeCell ref="B1258:E1285"/>
    <mergeCell ref="A1307:A1310"/>
    <mergeCell ref="B1307:E1307"/>
    <mergeCell ref="B1308:E1308"/>
    <mergeCell ref="B1309:E1309"/>
    <mergeCell ref="B1310:E1310"/>
    <mergeCell ref="A384:A391"/>
    <mergeCell ref="B1469:I1469"/>
    <mergeCell ref="B1161:I1161"/>
    <mergeCell ref="B1162:E1162"/>
    <mergeCell ref="B1209:E1236"/>
    <mergeCell ref="B1153:I1153"/>
    <mergeCell ref="B595:E595"/>
    <mergeCell ref="B442:K442"/>
    <mergeCell ref="B463:E470"/>
    <mergeCell ref="B471:E475"/>
    <mergeCell ref="B476:E488"/>
    <mergeCell ref="B489:E498"/>
    <mergeCell ref="B1342:E1342"/>
    <mergeCell ref="B1343:E1343"/>
    <mergeCell ref="G1344:I1344"/>
    <mergeCell ref="B1346:I1346"/>
    <mergeCell ref="B1347:E1347"/>
    <mergeCell ref="A1291:A1294"/>
    <mergeCell ref="G1295:I1295"/>
    <mergeCell ref="B1297:I1297"/>
    <mergeCell ref="B1298:E1298"/>
    <mergeCell ref="A1299:A1302"/>
    <mergeCell ref="B1299:E1299"/>
    <mergeCell ref="I1299:J1299"/>
    <mergeCell ref="B1300:E1300"/>
    <mergeCell ref="I1300:J1300"/>
    <mergeCell ref="B1301:E1301"/>
    <mergeCell ref="B1470:E1470"/>
    <mergeCell ref="B1471:E1471"/>
    <mergeCell ref="A1163:A1166"/>
    <mergeCell ref="B1169:I1169"/>
    <mergeCell ref="B1170:E1170"/>
    <mergeCell ref="B1171:E1171"/>
    <mergeCell ref="B1172:E1172"/>
    <mergeCell ref="B1173:E1173"/>
    <mergeCell ref="B1174:E1174"/>
    <mergeCell ref="B1337:E1337"/>
    <mergeCell ref="B1338:E1338"/>
    <mergeCell ref="B1453:E1453"/>
    <mergeCell ref="B1454:E1454"/>
    <mergeCell ref="G1455:I1455"/>
    <mergeCell ref="B1463:K1463"/>
    <mergeCell ref="B1465:E1465"/>
    <mergeCell ref="B1466:E1466"/>
    <mergeCell ref="G1467:I1467"/>
    <mergeCell ref="B1163:E1163"/>
    <mergeCell ref="B1164:E1164"/>
    <mergeCell ref="B1165:E1165"/>
    <mergeCell ref="B1166:E1166"/>
    <mergeCell ref="B1329:K1329"/>
    <mergeCell ref="B1331:I1331"/>
    <mergeCell ref="B1332:E1332"/>
    <mergeCell ref="B1333:E1333"/>
    <mergeCell ref="G1334:I1334"/>
    <mergeCell ref="B1442:I1442"/>
    <mergeCell ref="A1188:A1236"/>
    <mergeCell ref="B1188:E1204"/>
    <mergeCell ref="B1205:E1205"/>
    <mergeCell ref="B1206:E1208"/>
    <mergeCell ref="I101:J101"/>
    <mergeCell ref="I96:J96"/>
    <mergeCell ref="B382:I382"/>
    <mergeCell ref="B383:E383"/>
    <mergeCell ref="G392:I392"/>
    <mergeCell ref="I384:J384"/>
    <mergeCell ref="I386:J386"/>
    <mergeCell ref="I388:J388"/>
    <mergeCell ref="I390:J390"/>
    <mergeCell ref="B384:E385"/>
    <mergeCell ref="B390:E391"/>
    <mergeCell ref="B388:E389"/>
    <mergeCell ref="B386:E387"/>
    <mergeCell ref="B344:E355"/>
    <mergeCell ref="B356:E367"/>
    <mergeCell ref="B146:E146"/>
    <mergeCell ref="B147:E147"/>
    <mergeCell ref="B148:E148"/>
    <mergeCell ref="B149:E149"/>
    <mergeCell ref="B244:E245"/>
    <mergeCell ref="B246:E246"/>
    <mergeCell ref="B248:E249"/>
    <mergeCell ref="B247:E247"/>
    <mergeCell ref="B224:D225"/>
    <mergeCell ref="B226:D229"/>
    <mergeCell ref="G294:I294"/>
    <mergeCell ref="B236:E236"/>
    <mergeCell ref="B234:E235"/>
    <mergeCell ref="G286:I286"/>
    <mergeCell ref="G205:I205"/>
    <mergeCell ref="B215:K215"/>
    <mergeCell ref="B216:I216"/>
    <mergeCell ref="M217:N217"/>
    <mergeCell ref="M145:O145"/>
    <mergeCell ref="B94:E94"/>
    <mergeCell ref="I94:J94"/>
    <mergeCell ref="B102:E102"/>
    <mergeCell ref="B103:E103"/>
    <mergeCell ref="B104:E104"/>
    <mergeCell ref="B107:E107"/>
    <mergeCell ref="I107:J107"/>
    <mergeCell ref="I108:J108"/>
    <mergeCell ref="I106:J106"/>
    <mergeCell ref="I102:J102"/>
    <mergeCell ref="I103:J103"/>
    <mergeCell ref="I104:J104"/>
    <mergeCell ref="I105:J105"/>
    <mergeCell ref="B105:E105"/>
    <mergeCell ref="B106:E106"/>
    <mergeCell ref="G121:I121"/>
    <mergeCell ref="B119:E119"/>
    <mergeCell ref="B129:E129"/>
    <mergeCell ref="B145:E145"/>
    <mergeCell ref="B156:E172"/>
    <mergeCell ref="B174:E176"/>
    <mergeCell ref="B130:E130"/>
    <mergeCell ref="H130:I130"/>
    <mergeCell ref="B131:E131"/>
    <mergeCell ref="H131:I131"/>
    <mergeCell ref="B97:E97"/>
    <mergeCell ref="B98:E98"/>
    <mergeCell ref="B99:E99"/>
    <mergeCell ref="B101:E101"/>
    <mergeCell ref="B95:E95"/>
    <mergeCell ref="A146:A149"/>
    <mergeCell ref="A130:A133"/>
    <mergeCell ref="B132:E132"/>
    <mergeCell ref="H132:I132"/>
    <mergeCell ref="G21:I21"/>
    <mergeCell ref="B23:I23"/>
    <mergeCell ref="B24:E24"/>
    <mergeCell ref="B25:E25"/>
    <mergeCell ref="G26:I26"/>
    <mergeCell ref="B28:I28"/>
    <mergeCell ref="B29:E29"/>
    <mergeCell ref="B30:E30"/>
    <mergeCell ref="G31:I31"/>
    <mergeCell ref="B152:K152"/>
    <mergeCell ref="B153:K153"/>
    <mergeCell ref="B218:D221"/>
    <mergeCell ref="B222:D223"/>
    <mergeCell ref="A218:A229"/>
    <mergeCell ref="B88:E88"/>
    <mergeCell ref="B91:E91"/>
    <mergeCell ref="B92:E92"/>
    <mergeCell ref="B93:E93"/>
    <mergeCell ref="B96:E96"/>
    <mergeCell ref="B89:E89"/>
    <mergeCell ref="I91:J91"/>
    <mergeCell ref="I92:J92"/>
    <mergeCell ref="I93:J93"/>
    <mergeCell ref="I95:J95"/>
    <mergeCell ref="I88:J88"/>
    <mergeCell ref="I97:J97"/>
    <mergeCell ref="I98:J98"/>
    <mergeCell ref="I99:J99"/>
    <mergeCell ref="A1171:A1174"/>
    <mergeCell ref="G1175:I1175"/>
    <mergeCell ref="B1144:K1144"/>
    <mergeCell ref="B1145:I1145"/>
    <mergeCell ref="B1146:E1146"/>
    <mergeCell ref="A1147:A1150"/>
    <mergeCell ref="B1147:E1147"/>
    <mergeCell ref="B1148:E1148"/>
    <mergeCell ref="B1149:E1149"/>
    <mergeCell ref="B1150:E1150"/>
    <mergeCell ref="G1151:I1151"/>
    <mergeCell ref="A1155:A1158"/>
    <mergeCell ref="B1154:E1154"/>
    <mergeCell ref="B1156:E1156"/>
    <mergeCell ref="B1157:E1157"/>
    <mergeCell ref="B1158:E1158"/>
    <mergeCell ref="G1159:I1159"/>
    <mergeCell ref="B1155:E1155"/>
    <mergeCell ref="A1315:A1318"/>
    <mergeCell ref="B1315:E1315"/>
    <mergeCell ref="B1316:E1316"/>
    <mergeCell ref="B1317:E1317"/>
    <mergeCell ref="B1318:E1318"/>
    <mergeCell ref="B1367:I1367"/>
    <mergeCell ref="B1368:E1368"/>
    <mergeCell ref="B1369:E1371"/>
    <mergeCell ref="G1372:I1372"/>
    <mergeCell ref="B1374:I1374"/>
    <mergeCell ref="B1375:E1375"/>
    <mergeCell ref="B1376:E1380"/>
    <mergeCell ref="G1381:I1381"/>
    <mergeCell ref="B1383:I1383"/>
    <mergeCell ref="B1353:E1353"/>
    <mergeCell ref="B1354:E1354"/>
    <mergeCell ref="G1355:I1355"/>
    <mergeCell ref="B1357:K1357"/>
    <mergeCell ref="B1358:I1358"/>
    <mergeCell ref="B1359:E1359"/>
    <mergeCell ref="G1365:I1365"/>
    <mergeCell ref="B1360:E1364"/>
    <mergeCell ref="A1323:A1326"/>
    <mergeCell ref="B1323:E1323"/>
    <mergeCell ref="B1324:E1324"/>
    <mergeCell ref="B1325:E1325"/>
    <mergeCell ref="B1326:E1326"/>
    <mergeCell ref="G1327:I1327"/>
    <mergeCell ref="B1336:I1336"/>
    <mergeCell ref="G1339:I1339"/>
    <mergeCell ref="B1330:K1330"/>
    <mergeCell ref="B1341:I1341"/>
    <mergeCell ref="B1399:E1399"/>
    <mergeCell ref="B1400:E1400"/>
    <mergeCell ref="G1401:I1401"/>
    <mergeCell ref="B1457:K1457"/>
    <mergeCell ref="B1458:I1458"/>
    <mergeCell ref="B1459:E1459"/>
    <mergeCell ref="B1421:I1421"/>
    <mergeCell ref="B1422:E1422"/>
    <mergeCell ref="B1423:E1423"/>
    <mergeCell ref="G1424:I1424"/>
    <mergeCell ref="B1384:E1384"/>
    <mergeCell ref="B1385:E1385"/>
    <mergeCell ref="G1386:I1386"/>
    <mergeCell ref="B1388:I1388"/>
    <mergeCell ref="B1389:E1389"/>
    <mergeCell ref="B1390:E1390"/>
    <mergeCell ref="G1391:I1391"/>
    <mergeCell ref="B1393:I1393"/>
    <mergeCell ref="B1394:E1394"/>
    <mergeCell ref="B1443:E1443"/>
    <mergeCell ref="B1444:E1444"/>
    <mergeCell ref="G1445:I1445"/>
    <mergeCell ref="B1447:I1447"/>
    <mergeCell ref="B1448:E1448"/>
    <mergeCell ref="B1449:E1449"/>
    <mergeCell ref="G1450:I1450"/>
    <mergeCell ref="B1452:I1452"/>
    <mergeCell ref="B1460:E1460"/>
    <mergeCell ref="G1461:I1461"/>
    <mergeCell ref="B1410:K1410"/>
    <mergeCell ref="B1411:I1411"/>
    <mergeCell ref="B1412:E1412"/>
    <mergeCell ref="B1413:E1413"/>
    <mergeCell ref="G1414:I1414"/>
    <mergeCell ref="B1403:K1403"/>
    <mergeCell ref="B1404:I1404"/>
    <mergeCell ref="B1405:E1405"/>
    <mergeCell ref="B1406:E1406"/>
    <mergeCell ref="G1407:I1407"/>
    <mergeCell ref="B1426:I1426"/>
    <mergeCell ref="B1427:E1427"/>
    <mergeCell ref="B1428:E1428"/>
    <mergeCell ref="G1429:I1429"/>
    <mergeCell ref="B1431:I1431"/>
    <mergeCell ref="B1432:E1432"/>
    <mergeCell ref="B1433:E1433"/>
    <mergeCell ref="G1434:I1434"/>
    <mergeCell ref="B1416:I1416"/>
    <mergeCell ref="B1417:E1417"/>
    <mergeCell ref="B1418:E1418"/>
    <mergeCell ref="G1419:I1419"/>
  </mergeCells>
  <phoneticPr fontId="5" type="noConversion"/>
  <printOptions horizontalCentered="1"/>
  <pageMargins left="0.11811023622047245" right="0.11811023622047245" top="0.74803149606299213" bottom="0.74803149606299213" header="0.31496062992125984" footer="0.31496062992125984"/>
  <pageSetup scale="60" orientation="portrait" horizontalDpi="4294967293" verticalDpi="0" r:id="rId1"/>
  <rowBreaks count="7" manualBreakCount="7">
    <brk id="231" max="10" man="1"/>
    <brk id="584" max="10" man="1"/>
    <brk id="685" max="10" man="1"/>
    <brk id="763" max="10" man="1"/>
    <brk id="881" max="10" man="1"/>
    <brk id="961" max="10" man="1"/>
    <brk id="1185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A87D1-E2B4-4352-86AF-A769C0E50CE4}">
  <dimension ref="A1:J127"/>
  <sheetViews>
    <sheetView workbookViewId="0">
      <selection activeCell="G7" sqref="G7"/>
    </sheetView>
  </sheetViews>
  <sheetFormatPr baseColWidth="10" defaultRowHeight="15" x14ac:dyDescent="0.25"/>
  <cols>
    <col min="1" max="1" width="11.42578125" style="92"/>
    <col min="2" max="6" width="11.42578125" style="40"/>
    <col min="7" max="7" width="7.28515625" style="40" customWidth="1"/>
    <col min="8" max="8" width="7.85546875" style="57" customWidth="1"/>
    <col min="9" max="9" width="11.42578125" style="98"/>
    <col min="10" max="10" width="11.42578125" style="57"/>
    <col min="11" max="16384" width="11.42578125" style="40"/>
  </cols>
  <sheetData>
    <row r="1" spans="1:10" s="93" customFormat="1" ht="15.75" thickBot="1" x14ac:dyDescent="0.3">
      <c r="A1" s="94" t="s">
        <v>9</v>
      </c>
      <c r="B1" s="95" t="s">
        <v>10</v>
      </c>
      <c r="C1" s="95"/>
      <c r="D1" s="95"/>
      <c r="E1" s="95"/>
      <c r="F1" s="95"/>
      <c r="G1" s="95"/>
      <c r="H1" s="96"/>
      <c r="I1" s="97"/>
      <c r="J1" s="88"/>
    </row>
    <row r="2" spans="1:10" ht="15.75" thickTop="1" x14ac:dyDescent="0.25">
      <c r="A2" s="92" t="s">
        <v>11</v>
      </c>
      <c r="B2" s="40" t="s">
        <v>12</v>
      </c>
      <c r="H2" s="57" t="s">
        <v>23</v>
      </c>
      <c r="I2" s="98">
        <v>1</v>
      </c>
    </row>
    <row r="3" spans="1:10" x14ac:dyDescent="0.25">
      <c r="A3" s="92" t="s">
        <v>24</v>
      </c>
      <c r="B3" s="40" t="s">
        <v>25</v>
      </c>
      <c r="H3" s="57" t="s">
        <v>26</v>
      </c>
      <c r="I3" s="98">
        <v>4</v>
      </c>
    </row>
    <row r="4" spans="1:10" x14ac:dyDescent="0.25">
      <c r="A4" s="92" t="s">
        <v>27</v>
      </c>
      <c r="B4" s="40" t="s">
        <v>184</v>
      </c>
      <c r="H4" s="57" t="s">
        <v>26</v>
      </c>
      <c r="I4" s="98">
        <v>4</v>
      </c>
    </row>
    <row r="5" spans="1:10" x14ac:dyDescent="0.25">
      <c r="A5" s="92" t="s">
        <v>188</v>
      </c>
      <c r="B5" s="40" t="s">
        <v>186</v>
      </c>
      <c r="H5" s="57" t="s">
        <v>26</v>
      </c>
      <c r="I5" s="98">
        <v>4</v>
      </c>
    </row>
    <row r="6" spans="1:10" x14ac:dyDescent="0.25">
      <c r="A6" s="92" t="s">
        <v>189</v>
      </c>
      <c r="B6" s="40" t="s">
        <v>28</v>
      </c>
      <c r="H6" s="57" t="s">
        <v>29</v>
      </c>
      <c r="I6" s="98">
        <v>1</v>
      </c>
    </row>
    <row r="7" spans="1:10" ht="15.75" thickBot="1" x14ac:dyDescent="0.3">
      <c r="A7" s="94" t="s">
        <v>30</v>
      </c>
      <c r="B7" s="95" t="s">
        <v>31</v>
      </c>
      <c r="C7" s="95"/>
      <c r="D7" s="95"/>
      <c r="E7" s="95"/>
      <c r="F7" s="95"/>
      <c r="G7" s="95"/>
      <c r="H7" s="96"/>
      <c r="I7" s="97"/>
    </row>
    <row r="8" spans="1:10" ht="15.75" thickTop="1" x14ac:dyDescent="0.25">
      <c r="A8" s="92" t="s">
        <v>32</v>
      </c>
      <c r="B8" s="40" t="s">
        <v>142</v>
      </c>
      <c r="H8" s="57" t="s">
        <v>38</v>
      </c>
      <c r="I8" s="98">
        <v>4388.22</v>
      </c>
    </row>
    <row r="9" spans="1:10" x14ac:dyDescent="0.25">
      <c r="A9" s="92" t="s">
        <v>39</v>
      </c>
      <c r="B9" s="40" t="s">
        <v>40</v>
      </c>
      <c r="H9" s="57" t="s">
        <v>43</v>
      </c>
      <c r="I9" s="98">
        <v>67.840199999999996</v>
      </c>
    </row>
    <row r="10" spans="1:10" x14ac:dyDescent="0.25">
      <c r="A10" s="92" t="s">
        <v>41</v>
      </c>
      <c r="B10" s="40" t="s">
        <v>42</v>
      </c>
      <c r="H10" s="57" t="s">
        <v>43</v>
      </c>
      <c r="I10" s="98">
        <v>88.192260000000005</v>
      </c>
    </row>
    <row r="11" spans="1:10" x14ac:dyDescent="0.25">
      <c r="A11" s="92" t="s">
        <v>44</v>
      </c>
      <c r="B11" s="40" t="s">
        <v>45</v>
      </c>
      <c r="H11" s="57" t="s">
        <v>38</v>
      </c>
      <c r="I11" s="98">
        <v>4388.22</v>
      </c>
    </row>
    <row r="12" spans="1:10" ht="15.75" thickBot="1" x14ac:dyDescent="0.3">
      <c r="A12" s="94" t="s">
        <v>46</v>
      </c>
      <c r="B12" s="95" t="s">
        <v>47</v>
      </c>
      <c r="C12" s="95"/>
      <c r="D12" s="95"/>
      <c r="E12" s="95"/>
      <c r="F12" s="95"/>
      <c r="G12" s="95"/>
      <c r="H12" s="96"/>
      <c r="I12" s="97"/>
    </row>
    <row r="13" spans="1:10" ht="15.75" thickTop="1" x14ac:dyDescent="0.25">
      <c r="A13" s="92">
        <v>3.01</v>
      </c>
      <c r="B13" s="40" t="s">
        <v>49</v>
      </c>
      <c r="H13" s="57" t="s">
        <v>43</v>
      </c>
      <c r="I13" s="98">
        <v>277.58906999999999</v>
      </c>
    </row>
    <row r="14" spans="1:10" x14ac:dyDescent="0.25">
      <c r="A14" s="92">
        <v>3.0199999999999996</v>
      </c>
      <c r="B14" s="40" t="s">
        <v>161</v>
      </c>
      <c r="H14" s="57" t="s">
        <v>43</v>
      </c>
      <c r="I14" s="98">
        <v>277.58906999999999</v>
      </c>
    </row>
    <row r="15" spans="1:10" x14ac:dyDescent="0.25">
      <c r="A15" s="92">
        <v>3.0299999999999994</v>
      </c>
      <c r="B15" s="40" t="s">
        <v>162</v>
      </c>
      <c r="H15" s="57" t="s">
        <v>43</v>
      </c>
      <c r="I15" s="98">
        <v>258.172415</v>
      </c>
    </row>
    <row r="16" spans="1:10" x14ac:dyDescent="0.25">
      <c r="A16" s="92">
        <v>3.0399999999999991</v>
      </c>
      <c r="B16" s="40" t="s">
        <v>143</v>
      </c>
      <c r="H16" s="57" t="s">
        <v>38</v>
      </c>
      <c r="I16" s="98">
        <v>4388.22</v>
      </c>
    </row>
    <row r="17" spans="1:9" x14ac:dyDescent="0.25">
      <c r="A17" s="92">
        <v>3.0499999999999989</v>
      </c>
      <c r="B17" s="40" t="s">
        <v>65</v>
      </c>
      <c r="H17" s="57" t="s">
        <v>43</v>
      </c>
      <c r="I17" s="98">
        <v>438.822</v>
      </c>
    </row>
    <row r="18" spans="1:9" x14ac:dyDescent="0.25">
      <c r="A18" s="92">
        <v>3.0599999999999987</v>
      </c>
      <c r="B18" s="40" t="s">
        <v>66</v>
      </c>
      <c r="H18" s="57" t="s">
        <v>43</v>
      </c>
      <c r="I18" s="98">
        <v>658.23299999999995</v>
      </c>
    </row>
    <row r="19" spans="1:9" ht="15.75" thickBot="1" x14ac:dyDescent="0.3">
      <c r="A19" s="94" t="s">
        <v>51</v>
      </c>
      <c r="B19" s="95" t="s">
        <v>176</v>
      </c>
      <c r="C19" s="95"/>
      <c r="D19" s="95"/>
      <c r="E19" s="95"/>
      <c r="F19" s="95"/>
      <c r="G19" s="95"/>
      <c r="H19" s="96"/>
      <c r="I19" s="97"/>
    </row>
    <row r="20" spans="1:9" ht="15.75" thickTop="1" x14ac:dyDescent="0.25">
      <c r="A20" s="92">
        <v>4.01</v>
      </c>
      <c r="B20" s="40" t="s">
        <v>47</v>
      </c>
    </row>
    <row r="21" spans="1:9" x14ac:dyDescent="0.25">
      <c r="A21" s="92" t="s">
        <v>53</v>
      </c>
      <c r="B21" s="40" t="s">
        <v>50</v>
      </c>
      <c r="H21" s="57" t="s">
        <v>43</v>
      </c>
      <c r="I21" s="98">
        <v>55.677900000000008</v>
      </c>
    </row>
    <row r="22" spans="1:9" x14ac:dyDescent="0.25">
      <c r="A22" s="92" t="s">
        <v>54</v>
      </c>
      <c r="B22" s="40" t="s">
        <v>42</v>
      </c>
      <c r="H22" s="57" t="s">
        <v>43</v>
      </c>
      <c r="I22" s="98">
        <v>66.813479999999998</v>
      </c>
    </row>
    <row r="23" spans="1:9" x14ac:dyDescent="0.25">
      <c r="A23" s="92" t="s">
        <v>192</v>
      </c>
      <c r="B23" s="40" t="s">
        <v>52</v>
      </c>
    </row>
    <row r="24" spans="1:9" x14ac:dyDescent="0.25">
      <c r="A24" s="92" t="s">
        <v>67</v>
      </c>
      <c r="B24" s="40" t="s">
        <v>55</v>
      </c>
      <c r="H24" s="57" t="s">
        <v>58</v>
      </c>
      <c r="I24" s="98">
        <v>3476.1086049999999</v>
      </c>
    </row>
    <row r="25" spans="1:9" x14ac:dyDescent="0.25">
      <c r="A25" s="92" t="s">
        <v>70</v>
      </c>
      <c r="B25" s="40" t="s">
        <v>60</v>
      </c>
      <c r="H25" s="57" t="s">
        <v>38</v>
      </c>
      <c r="I25" s="98">
        <v>661.79</v>
      </c>
    </row>
    <row r="26" spans="1:9" x14ac:dyDescent="0.25">
      <c r="A26" s="92" t="s">
        <v>71</v>
      </c>
      <c r="B26" s="40" t="s">
        <v>73</v>
      </c>
      <c r="H26" s="57" t="s">
        <v>43</v>
      </c>
      <c r="I26" s="98">
        <v>99.642075000000006</v>
      </c>
    </row>
    <row r="27" spans="1:9" x14ac:dyDescent="0.25">
      <c r="A27" s="92" t="s">
        <v>74</v>
      </c>
      <c r="B27" s="40" t="s">
        <v>62</v>
      </c>
      <c r="H27" s="57" t="s">
        <v>38</v>
      </c>
      <c r="I27" s="98">
        <v>57.151799999999994</v>
      </c>
    </row>
    <row r="28" spans="1:9" x14ac:dyDescent="0.25">
      <c r="A28" s="92" t="s">
        <v>75</v>
      </c>
      <c r="B28" s="40" t="s">
        <v>84</v>
      </c>
      <c r="H28" s="57" t="s">
        <v>85</v>
      </c>
      <c r="I28" s="98">
        <v>317.51</v>
      </c>
    </row>
    <row r="29" spans="1:9" ht="15.75" thickBot="1" x14ac:dyDescent="0.3">
      <c r="A29" s="94">
        <v>5</v>
      </c>
      <c r="B29" s="95" t="s">
        <v>104</v>
      </c>
      <c r="C29" s="95"/>
      <c r="D29" s="95"/>
      <c r="E29" s="95"/>
      <c r="F29" s="95"/>
      <c r="G29" s="95"/>
      <c r="H29" s="96"/>
      <c r="I29" s="97"/>
    </row>
    <row r="30" spans="1:9" ht="15.75" thickTop="1" x14ac:dyDescent="0.25">
      <c r="A30" s="92">
        <v>5.01</v>
      </c>
      <c r="B30" s="40" t="s">
        <v>47</v>
      </c>
    </row>
    <row r="31" spans="1:9" x14ac:dyDescent="0.25">
      <c r="A31" s="92" t="s">
        <v>193</v>
      </c>
      <c r="B31" s="40" t="s">
        <v>105</v>
      </c>
      <c r="H31" s="57" t="s">
        <v>43</v>
      </c>
      <c r="I31" s="98">
        <v>16.990400000000001</v>
      </c>
    </row>
    <row r="32" spans="1:9" x14ac:dyDescent="0.25">
      <c r="A32" s="92" t="s">
        <v>194</v>
      </c>
      <c r="B32" s="40" t="s">
        <v>106</v>
      </c>
      <c r="H32" s="57" t="s">
        <v>38</v>
      </c>
      <c r="I32" s="98">
        <v>42.475999999999999</v>
      </c>
    </row>
    <row r="33" spans="1:9" x14ac:dyDescent="0.25">
      <c r="A33" s="92" t="s">
        <v>195</v>
      </c>
      <c r="B33" s="40" t="s">
        <v>42</v>
      </c>
      <c r="H33" s="57" t="s">
        <v>43</v>
      </c>
      <c r="I33" s="98">
        <v>20.388480000000001</v>
      </c>
    </row>
    <row r="34" spans="1:9" x14ac:dyDescent="0.25">
      <c r="A34" s="92" t="s">
        <v>196</v>
      </c>
      <c r="B34" s="40" t="s">
        <v>52</v>
      </c>
    </row>
    <row r="35" spans="1:9" x14ac:dyDescent="0.25">
      <c r="A35" s="92" t="s">
        <v>197</v>
      </c>
      <c r="B35" s="40" t="s">
        <v>107</v>
      </c>
      <c r="H35" s="57" t="s">
        <v>43</v>
      </c>
      <c r="I35" s="98">
        <v>16.990400000000001</v>
      </c>
    </row>
    <row r="36" spans="1:9" x14ac:dyDescent="0.25">
      <c r="A36" s="92" t="s">
        <v>198</v>
      </c>
      <c r="B36" s="40" t="s">
        <v>108</v>
      </c>
      <c r="H36" s="57" t="s">
        <v>38</v>
      </c>
      <c r="I36" s="98">
        <v>237.614</v>
      </c>
    </row>
    <row r="37" spans="1:9" x14ac:dyDescent="0.25">
      <c r="A37" s="92" t="s">
        <v>199</v>
      </c>
      <c r="B37" s="40" t="s">
        <v>144</v>
      </c>
      <c r="H37" s="57" t="s">
        <v>109</v>
      </c>
      <c r="I37" s="98">
        <v>1170.7370000000001</v>
      </c>
    </row>
    <row r="38" spans="1:9" x14ac:dyDescent="0.25">
      <c r="A38" s="92" t="s">
        <v>200</v>
      </c>
      <c r="B38" s="40" t="s">
        <v>147</v>
      </c>
      <c r="H38" s="57" t="s">
        <v>43</v>
      </c>
      <c r="I38" s="98">
        <v>15.343999999999998</v>
      </c>
    </row>
    <row r="39" spans="1:9" x14ac:dyDescent="0.25">
      <c r="A39" s="92" t="s">
        <v>201</v>
      </c>
      <c r="B39" s="40" t="s">
        <v>62</v>
      </c>
      <c r="H39" s="57" t="s">
        <v>38</v>
      </c>
      <c r="I39" s="98">
        <v>290.45</v>
      </c>
    </row>
    <row r="40" spans="1:9" x14ac:dyDescent="0.25">
      <c r="A40" s="92" t="s">
        <v>202</v>
      </c>
      <c r="B40" s="40" t="s">
        <v>312</v>
      </c>
      <c r="H40" s="57" t="s">
        <v>110</v>
      </c>
      <c r="I40" s="98">
        <v>148</v>
      </c>
    </row>
    <row r="41" spans="1:9" x14ac:dyDescent="0.25">
      <c r="A41" s="92" t="s">
        <v>276</v>
      </c>
      <c r="B41" s="40" t="s">
        <v>275</v>
      </c>
      <c r="H41" s="57" t="s">
        <v>110</v>
      </c>
      <c r="I41" s="98">
        <v>147.05999999999997</v>
      </c>
    </row>
    <row r="42" spans="1:9" ht="15.75" thickBot="1" x14ac:dyDescent="0.3">
      <c r="A42" s="94" t="s">
        <v>92</v>
      </c>
      <c r="B42" s="95" t="s">
        <v>171</v>
      </c>
      <c r="C42" s="95"/>
      <c r="D42" s="95"/>
      <c r="E42" s="95"/>
      <c r="F42" s="95"/>
      <c r="G42" s="95"/>
      <c r="H42" s="96"/>
      <c r="I42" s="97"/>
    </row>
    <row r="43" spans="1:9" ht="15.75" thickTop="1" x14ac:dyDescent="0.25">
      <c r="A43" s="92">
        <v>6.02</v>
      </c>
      <c r="B43" s="40" t="s">
        <v>120</v>
      </c>
      <c r="H43" s="57" t="s">
        <v>110</v>
      </c>
      <c r="I43" s="98">
        <v>69</v>
      </c>
    </row>
    <row r="44" spans="1:9" x14ac:dyDescent="0.25">
      <c r="A44" s="92">
        <v>6.03</v>
      </c>
      <c r="B44" s="40" t="s">
        <v>121</v>
      </c>
      <c r="H44" s="57" t="s">
        <v>110</v>
      </c>
      <c r="I44" s="98">
        <v>11</v>
      </c>
    </row>
    <row r="45" spans="1:9" ht="15.75" thickBot="1" x14ac:dyDescent="0.3">
      <c r="A45" s="94" t="s">
        <v>111</v>
      </c>
      <c r="B45" s="95" t="s">
        <v>78</v>
      </c>
      <c r="C45" s="95"/>
      <c r="D45" s="95"/>
      <c r="E45" s="95"/>
      <c r="F45" s="95"/>
      <c r="G45" s="95"/>
      <c r="H45" s="96"/>
      <c r="I45" s="97"/>
    </row>
    <row r="46" spans="1:9" ht="15.75" thickTop="1" x14ac:dyDescent="0.25">
      <c r="A46" s="92" t="s">
        <v>203</v>
      </c>
      <c r="B46" s="40" t="s">
        <v>77</v>
      </c>
    </row>
    <row r="47" spans="1:9" x14ac:dyDescent="0.25">
      <c r="A47" s="92" t="s">
        <v>204</v>
      </c>
      <c r="B47" s="40" t="s">
        <v>80</v>
      </c>
      <c r="H47" s="57" t="s">
        <v>38</v>
      </c>
      <c r="I47" s="98">
        <v>395.52399999999989</v>
      </c>
    </row>
    <row r="48" spans="1:9" x14ac:dyDescent="0.25">
      <c r="A48" s="92" t="s">
        <v>205</v>
      </c>
      <c r="B48" s="40" t="s">
        <v>279</v>
      </c>
      <c r="H48" s="57" t="s">
        <v>43</v>
      </c>
      <c r="I48" s="98">
        <v>104.73099999999997</v>
      </c>
    </row>
    <row r="49" spans="1:9" x14ac:dyDescent="0.25">
      <c r="A49" s="92" t="s">
        <v>206</v>
      </c>
      <c r="B49" s="40" t="s">
        <v>62</v>
      </c>
      <c r="H49" s="57" t="s">
        <v>38</v>
      </c>
      <c r="I49" s="98">
        <v>1018.8100000000001</v>
      </c>
    </row>
    <row r="50" spans="1:9" x14ac:dyDescent="0.25">
      <c r="A50" s="92" t="s">
        <v>207</v>
      </c>
      <c r="B50" s="40" t="s">
        <v>84</v>
      </c>
      <c r="H50" s="57" t="s">
        <v>85</v>
      </c>
      <c r="I50" s="98">
        <v>363.1033333333333</v>
      </c>
    </row>
    <row r="51" spans="1:9" x14ac:dyDescent="0.25">
      <c r="A51" s="92" t="s">
        <v>208</v>
      </c>
      <c r="B51" s="40" t="s">
        <v>91</v>
      </c>
    </row>
    <row r="52" spans="1:9" x14ac:dyDescent="0.25">
      <c r="A52" s="92" t="s">
        <v>209</v>
      </c>
      <c r="B52" s="40" t="s">
        <v>173</v>
      </c>
      <c r="H52" s="57" t="s">
        <v>43</v>
      </c>
      <c r="I52" s="98">
        <v>93.265199999999993</v>
      </c>
    </row>
    <row r="53" spans="1:9" x14ac:dyDescent="0.25">
      <c r="A53" s="92" t="s">
        <v>210</v>
      </c>
      <c r="B53" s="40" t="s">
        <v>174</v>
      </c>
      <c r="H53" s="57" t="s">
        <v>38</v>
      </c>
      <c r="I53" s="98">
        <v>375.84050000000002</v>
      </c>
    </row>
    <row r="54" spans="1:9" x14ac:dyDescent="0.25">
      <c r="A54" s="92" t="s">
        <v>211</v>
      </c>
      <c r="B54" s="40" t="s">
        <v>82</v>
      </c>
      <c r="H54" s="57" t="s">
        <v>43</v>
      </c>
      <c r="I54" s="98">
        <v>57.438599999999994</v>
      </c>
    </row>
    <row r="55" spans="1:9" x14ac:dyDescent="0.25">
      <c r="A55" s="92" t="s">
        <v>212</v>
      </c>
      <c r="B55" s="40" t="s">
        <v>42</v>
      </c>
      <c r="H55" s="57" t="s">
        <v>43</v>
      </c>
      <c r="I55" s="98">
        <v>111.91823999999998</v>
      </c>
    </row>
    <row r="56" spans="1:9" ht="15.75" thickBot="1" x14ac:dyDescent="0.3">
      <c r="A56" s="94" t="s">
        <v>117</v>
      </c>
      <c r="B56" s="95" t="s">
        <v>93</v>
      </c>
      <c r="C56" s="95"/>
      <c r="D56" s="95"/>
      <c r="E56" s="95"/>
      <c r="F56" s="95"/>
      <c r="G56" s="95"/>
      <c r="H56" s="96"/>
      <c r="I56" s="97"/>
    </row>
    <row r="57" spans="1:9" ht="15.75" thickTop="1" x14ac:dyDescent="0.25">
      <c r="A57" s="92" t="s">
        <v>213</v>
      </c>
      <c r="B57" s="40" t="s">
        <v>94</v>
      </c>
    </row>
    <row r="58" spans="1:9" x14ac:dyDescent="0.25">
      <c r="A58" s="92" t="s">
        <v>214</v>
      </c>
      <c r="B58" s="40" t="s">
        <v>95</v>
      </c>
      <c r="H58" s="57" t="s">
        <v>43</v>
      </c>
      <c r="I58" s="98">
        <v>417.0364800000001</v>
      </c>
    </row>
    <row r="59" spans="1:9" x14ac:dyDescent="0.25">
      <c r="A59" s="92" t="s">
        <v>215</v>
      </c>
      <c r="B59" s="40" t="s">
        <v>96</v>
      </c>
      <c r="H59" s="57" t="s">
        <v>38</v>
      </c>
      <c r="I59" s="98">
        <v>91.055999999999969</v>
      </c>
    </row>
    <row r="60" spans="1:9" x14ac:dyDescent="0.25">
      <c r="A60" s="92" t="s">
        <v>216</v>
      </c>
      <c r="B60" s="40" t="s">
        <v>175</v>
      </c>
      <c r="H60" s="57" t="s">
        <v>43</v>
      </c>
      <c r="I60" s="98">
        <v>87.215400000000002</v>
      </c>
    </row>
    <row r="61" spans="1:9" x14ac:dyDescent="0.25">
      <c r="A61" s="92" t="s">
        <v>217</v>
      </c>
      <c r="B61" s="40" t="s">
        <v>84</v>
      </c>
      <c r="H61" s="57" t="s">
        <v>97</v>
      </c>
      <c r="I61" s="98">
        <v>607.03999999999985</v>
      </c>
    </row>
    <row r="62" spans="1:9" x14ac:dyDescent="0.25">
      <c r="A62" s="92" t="s">
        <v>218</v>
      </c>
      <c r="B62" s="40" t="s">
        <v>62</v>
      </c>
      <c r="H62" s="57" t="s">
        <v>38</v>
      </c>
      <c r="I62" s="98">
        <v>581.43599999999992</v>
      </c>
    </row>
    <row r="63" spans="1:9" x14ac:dyDescent="0.25">
      <c r="A63" s="92" t="s">
        <v>280</v>
      </c>
      <c r="B63" s="40" t="s">
        <v>98</v>
      </c>
    </row>
    <row r="64" spans="1:9" x14ac:dyDescent="0.25">
      <c r="A64" s="92" t="s">
        <v>281</v>
      </c>
      <c r="B64" s="40" t="s">
        <v>99</v>
      </c>
      <c r="H64" s="57" t="s">
        <v>38</v>
      </c>
      <c r="I64" s="98">
        <v>1049.1199999999999</v>
      </c>
    </row>
    <row r="65" spans="1:9" x14ac:dyDescent="0.25">
      <c r="A65" s="92" t="s">
        <v>282</v>
      </c>
      <c r="B65" s="40" t="s">
        <v>145</v>
      </c>
      <c r="H65" s="57" t="s">
        <v>38</v>
      </c>
      <c r="I65" s="98">
        <v>1049.1199999999999</v>
      </c>
    </row>
    <row r="66" spans="1:9" x14ac:dyDescent="0.25">
      <c r="A66" s="92" t="s">
        <v>283</v>
      </c>
      <c r="B66" s="40" t="s">
        <v>100</v>
      </c>
      <c r="H66" s="57" t="s">
        <v>38</v>
      </c>
      <c r="I66" s="98">
        <v>1049.1199999999999</v>
      </c>
    </row>
    <row r="67" spans="1:9" x14ac:dyDescent="0.25">
      <c r="A67" s="92" t="s">
        <v>284</v>
      </c>
      <c r="B67" s="40" t="s">
        <v>101</v>
      </c>
    </row>
    <row r="68" spans="1:9" x14ac:dyDescent="0.25">
      <c r="A68" s="92" t="s">
        <v>285</v>
      </c>
      <c r="B68" s="40" t="s">
        <v>102</v>
      </c>
      <c r="H68" s="57" t="s">
        <v>43</v>
      </c>
      <c r="I68" s="98">
        <v>171.07674</v>
      </c>
    </row>
    <row r="69" spans="1:9" x14ac:dyDescent="0.25">
      <c r="A69" s="92" t="s">
        <v>286</v>
      </c>
      <c r="B69" s="40" t="s">
        <v>146</v>
      </c>
      <c r="H69" s="57" t="s">
        <v>38</v>
      </c>
      <c r="I69" s="98">
        <v>29.882399999999997</v>
      </c>
    </row>
    <row r="70" spans="1:9" x14ac:dyDescent="0.25">
      <c r="A70" s="92" t="s">
        <v>287</v>
      </c>
      <c r="B70" s="40" t="s">
        <v>82</v>
      </c>
      <c r="H70" s="57" t="s">
        <v>43</v>
      </c>
      <c r="I70" s="98">
        <v>123.42359999999996</v>
      </c>
    </row>
    <row r="71" spans="1:9" x14ac:dyDescent="0.25">
      <c r="A71" s="92" t="s">
        <v>288</v>
      </c>
      <c r="B71" s="40" t="s">
        <v>103</v>
      </c>
      <c r="H71" s="57" t="s">
        <v>97</v>
      </c>
      <c r="I71" s="98">
        <v>249.01999999999998</v>
      </c>
    </row>
    <row r="72" spans="1:9" x14ac:dyDescent="0.25">
      <c r="A72" s="92" t="s">
        <v>289</v>
      </c>
      <c r="B72" s="40" t="s">
        <v>101</v>
      </c>
      <c r="H72" s="57" t="s">
        <v>38</v>
      </c>
      <c r="I72" s="98">
        <v>730.74</v>
      </c>
    </row>
    <row r="73" spans="1:9" ht="15.75" thickBot="1" x14ac:dyDescent="0.3">
      <c r="A73" s="94" t="s">
        <v>122</v>
      </c>
      <c r="B73" s="95" t="s">
        <v>112</v>
      </c>
      <c r="C73" s="95"/>
      <c r="D73" s="95"/>
      <c r="E73" s="95"/>
      <c r="F73" s="95"/>
      <c r="G73" s="95"/>
      <c r="H73" s="96"/>
      <c r="I73" s="97"/>
    </row>
    <row r="74" spans="1:9" ht="15.75" thickTop="1" x14ac:dyDescent="0.25">
      <c r="A74" s="92" t="s">
        <v>219</v>
      </c>
      <c r="B74" s="40" t="s">
        <v>113</v>
      </c>
      <c r="H74" s="57" t="s">
        <v>38</v>
      </c>
      <c r="I74" s="98">
        <v>815.86999999999989</v>
      </c>
    </row>
    <row r="75" spans="1:9" x14ac:dyDescent="0.25">
      <c r="A75" s="92" t="s">
        <v>220</v>
      </c>
      <c r="B75" s="40" t="s">
        <v>114</v>
      </c>
      <c r="H75" s="57" t="s">
        <v>38</v>
      </c>
      <c r="I75" s="98">
        <v>815.86999999999989</v>
      </c>
    </row>
    <row r="76" spans="1:9" x14ac:dyDescent="0.25">
      <c r="A76" s="92" t="s">
        <v>221</v>
      </c>
      <c r="B76" s="40" t="s">
        <v>116</v>
      </c>
      <c r="H76" s="57" t="s">
        <v>110</v>
      </c>
      <c r="I76" s="98">
        <v>147</v>
      </c>
    </row>
    <row r="77" spans="1:9" ht="15.75" thickBot="1" x14ac:dyDescent="0.3">
      <c r="A77" s="94" t="s">
        <v>222</v>
      </c>
      <c r="B77" s="95" t="s">
        <v>118</v>
      </c>
      <c r="C77" s="95"/>
      <c r="D77" s="95"/>
      <c r="E77" s="95"/>
      <c r="F77" s="95"/>
      <c r="G77" s="95"/>
      <c r="H77" s="96"/>
      <c r="I77" s="97"/>
    </row>
    <row r="78" spans="1:9" ht="15.75" thickTop="1" x14ac:dyDescent="0.25">
      <c r="A78" s="92" t="s">
        <v>223</v>
      </c>
      <c r="B78" s="40" t="s">
        <v>118</v>
      </c>
      <c r="H78" s="57" t="s">
        <v>119</v>
      </c>
      <c r="I78" s="98">
        <v>1</v>
      </c>
    </row>
    <row r="79" spans="1:9" ht="15.75" thickBot="1" x14ac:dyDescent="0.3">
      <c r="A79" s="94" t="s">
        <v>224</v>
      </c>
      <c r="B79" s="95" t="s">
        <v>190</v>
      </c>
      <c r="C79" s="95"/>
      <c r="D79" s="95"/>
      <c r="E79" s="95"/>
      <c r="F79" s="95"/>
      <c r="G79" s="95"/>
      <c r="H79" s="96"/>
      <c r="I79" s="97"/>
    </row>
    <row r="80" spans="1:9" ht="15.75" thickTop="1" x14ac:dyDescent="0.25">
      <c r="A80" s="92" t="s">
        <v>225</v>
      </c>
      <c r="B80" s="40" t="s">
        <v>105</v>
      </c>
      <c r="H80" s="57" t="s">
        <v>43</v>
      </c>
      <c r="I80" s="98">
        <v>1.056</v>
      </c>
    </row>
    <row r="81" spans="1:9" x14ac:dyDescent="0.25">
      <c r="A81" s="92" t="s">
        <v>290</v>
      </c>
      <c r="B81" s="40" t="s">
        <v>191</v>
      </c>
      <c r="H81" s="57" t="s">
        <v>43</v>
      </c>
      <c r="I81" s="98">
        <v>1.056</v>
      </c>
    </row>
    <row r="82" spans="1:9" x14ac:dyDescent="0.25">
      <c r="A82" s="92" t="s">
        <v>291</v>
      </c>
      <c r="B82" s="40" t="s">
        <v>138</v>
      </c>
      <c r="H82" s="57" t="s">
        <v>110</v>
      </c>
      <c r="I82" s="98">
        <v>33</v>
      </c>
    </row>
    <row r="83" spans="1:9" x14ac:dyDescent="0.25">
      <c r="A83" s="92" t="s">
        <v>292</v>
      </c>
      <c r="B83" s="40" t="s">
        <v>42</v>
      </c>
      <c r="H83" s="57" t="s">
        <v>43</v>
      </c>
      <c r="I83" s="98">
        <v>1.3200000000000003</v>
      </c>
    </row>
    <row r="84" spans="1:9" ht="15.75" thickBot="1" x14ac:dyDescent="0.3">
      <c r="A84" s="94" t="s">
        <v>226</v>
      </c>
      <c r="B84" s="95" t="s">
        <v>123</v>
      </c>
      <c r="C84" s="95"/>
      <c r="D84" s="95"/>
      <c r="E84" s="95"/>
      <c r="F84" s="95"/>
      <c r="G84" s="95"/>
      <c r="H84" s="96"/>
      <c r="I84" s="97"/>
    </row>
    <row r="85" spans="1:9" ht="15.75" thickTop="1" x14ac:dyDescent="0.25">
      <c r="A85" s="92" t="s">
        <v>228</v>
      </c>
      <c r="B85" s="40" t="s">
        <v>124</v>
      </c>
      <c r="H85" s="57" t="s">
        <v>38</v>
      </c>
      <c r="I85" s="98">
        <v>353.88499999999999</v>
      </c>
    </row>
    <row r="86" spans="1:9" x14ac:dyDescent="0.25">
      <c r="A86" s="92" t="s">
        <v>227</v>
      </c>
      <c r="B86" s="40" t="s">
        <v>125</v>
      </c>
      <c r="H86" s="57" t="s">
        <v>38</v>
      </c>
      <c r="I86" s="98">
        <v>521.89649999999995</v>
      </c>
    </row>
    <row r="87" spans="1:9" ht="15.75" thickBot="1" x14ac:dyDescent="0.3">
      <c r="A87" s="94" t="s">
        <v>229</v>
      </c>
      <c r="B87" s="95" t="s">
        <v>126</v>
      </c>
      <c r="C87" s="95"/>
      <c r="D87" s="95"/>
      <c r="E87" s="95"/>
      <c r="F87" s="95"/>
      <c r="G87" s="95"/>
      <c r="H87" s="96"/>
      <c r="I87" s="97"/>
    </row>
    <row r="88" spans="1:9" ht="15.75" thickTop="1" x14ac:dyDescent="0.25">
      <c r="A88" s="92" t="s">
        <v>231</v>
      </c>
      <c r="B88" s="40" t="s">
        <v>127</v>
      </c>
      <c r="H88" s="57" t="s">
        <v>43</v>
      </c>
      <c r="I88" s="98">
        <v>131.82599999999999</v>
      </c>
    </row>
    <row r="89" spans="1:9" x14ac:dyDescent="0.25">
      <c r="A89" s="92" t="s">
        <v>293</v>
      </c>
      <c r="B89" s="40" t="s">
        <v>128</v>
      </c>
      <c r="H89" s="57" t="s">
        <v>43</v>
      </c>
      <c r="I89" s="98">
        <v>131.82599999999999</v>
      </c>
    </row>
    <row r="90" spans="1:9" x14ac:dyDescent="0.25">
      <c r="A90" s="92" t="s">
        <v>294</v>
      </c>
      <c r="B90" s="40" t="s">
        <v>129</v>
      </c>
      <c r="H90" s="57" t="s">
        <v>110</v>
      </c>
      <c r="I90" s="98">
        <v>127</v>
      </c>
    </row>
    <row r="91" spans="1:9" x14ac:dyDescent="0.25">
      <c r="A91" s="92">
        <v>13.04</v>
      </c>
      <c r="B91" s="40" t="s">
        <v>130</v>
      </c>
      <c r="H91" s="57" t="s">
        <v>110</v>
      </c>
      <c r="I91" s="98">
        <v>127</v>
      </c>
    </row>
    <row r="92" spans="1:9" x14ac:dyDescent="0.25">
      <c r="A92" s="92" t="s">
        <v>295</v>
      </c>
      <c r="B92" s="40" t="s">
        <v>42</v>
      </c>
      <c r="H92" s="57" t="s">
        <v>43</v>
      </c>
      <c r="I92" s="98">
        <v>164.7825</v>
      </c>
    </row>
    <row r="93" spans="1:9" ht="15.75" thickBot="1" x14ac:dyDescent="0.3">
      <c r="A93" s="94" t="s">
        <v>230</v>
      </c>
      <c r="B93" s="95" t="s">
        <v>247</v>
      </c>
      <c r="C93" s="95"/>
      <c r="D93" s="95"/>
      <c r="E93" s="95"/>
      <c r="F93" s="95"/>
      <c r="G93" s="95"/>
      <c r="H93" s="96"/>
      <c r="I93" s="97"/>
    </row>
    <row r="94" spans="1:9" ht="15.75" thickTop="1" x14ac:dyDescent="0.25">
      <c r="A94" s="92" t="s">
        <v>232</v>
      </c>
      <c r="B94" s="40" t="s">
        <v>47</v>
      </c>
    </row>
    <row r="95" spans="1:9" x14ac:dyDescent="0.25">
      <c r="A95" s="92" t="s">
        <v>296</v>
      </c>
      <c r="B95" s="40" t="s">
        <v>248</v>
      </c>
      <c r="H95" s="57" t="s">
        <v>43</v>
      </c>
      <c r="I95" s="98">
        <v>22.847999999999999</v>
      </c>
    </row>
    <row r="96" spans="1:9" x14ac:dyDescent="0.25">
      <c r="A96" s="92" t="s">
        <v>297</v>
      </c>
      <c r="B96" s="40" t="s">
        <v>250</v>
      </c>
      <c r="H96" s="57" t="s">
        <v>38</v>
      </c>
      <c r="I96" s="98">
        <v>8.16</v>
      </c>
    </row>
    <row r="97" spans="1:9" x14ac:dyDescent="0.25">
      <c r="A97" s="92" t="s">
        <v>298</v>
      </c>
      <c r="B97" s="40" t="s">
        <v>252</v>
      </c>
      <c r="H97" s="57" t="s">
        <v>38</v>
      </c>
      <c r="I97" s="98">
        <v>8.16</v>
      </c>
    </row>
    <row r="98" spans="1:9" x14ac:dyDescent="0.25">
      <c r="A98" s="92" t="s">
        <v>299</v>
      </c>
      <c r="B98" s="40" t="s">
        <v>253</v>
      </c>
      <c r="H98" s="57" t="s">
        <v>43</v>
      </c>
      <c r="I98" s="98">
        <v>27.42</v>
      </c>
    </row>
    <row r="99" spans="1:9" x14ac:dyDescent="0.25">
      <c r="A99" s="92" t="s">
        <v>233</v>
      </c>
      <c r="B99" s="40" t="s">
        <v>77</v>
      </c>
    </row>
    <row r="100" spans="1:9" x14ac:dyDescent="0.25">
      <c r="A100" s="92" t="s">
        <v>300</v>
      </c>
      <c r="B100" s="40" t="s">
        <v>255</v>
      </c>
      <c r="H100" s="57" t="s">
        <v>38</v>
      </c>
      <c r="I100" s="98">
        <v>8.16</v>
      </c>
    </row>
    <row r="101" spans="1:9" x14ac:dyDescent="0.25">
      <c r="A101" s="92" t="s">
        <v>234</v>
      </c>
      <c r="B101" s="40" t="s">
        <v>52</v>
      </c>
    </row>
    <row r="102" spans="1:9" x14ac:dyDescent="0.25">
      <c r="A102" s="92" t="s">
        <v>301</v>
      </c>
      <c r="B102" s="40" t="s">
        <v>256</v>
      </c>
      <c r="H102" s="57" t="s">
        <v>43</v>
      </c>
      <c r="I102" s="98">
        <v>7.976</v>
      </c>
    </row>
    <row r="103" spans="1:9" x14ac:dyDescent="0.25">
      <c r="A103" s="92" t="s">
        <v>302</v>
      </c>
      <c r="B103" s="40" t="s">
        <v>258</v>
      </c>
      <c r="H103" s="57" t="s">
        <v>38</v>
      </c>
      <c r="I103" s="98">
        <v>54.56</v>
      </c>
    </row>
    <row r="104" spans="1:9" x14ac:dyDescent="0.25">
      <c r="A104" s="92" t="s">
        <v>303</v>
      </c>
      <c r="B104" s="40" t="s">
        <v>259</v>
      </c>
      <c r="H104" s="57" t="s">
        <v>38</v>
      </c>
      <c r="I104" s="98">
        <v>39.879999999999995</v>
      </c>
    </row>
    <row r="105" spans="1:9" x14ac:dyDescent="0.25">
      <c r="A105" s="92" t="s">
        <v>304</v>
      </c>
      <c r="B105" s="40" t="s">
        <v>260</v>
      </c>
      <c r="H105" s="57" t="s">
        <v>109</v>
      </c>
      <c r="I105" s="98">
        <v>540</v>
      </c>
    </row>
    <row r="106" spans="1:9" x14ac:dyDescent="0.25">
      <c r="A106" s="92" t="s">
        <v>305</v>
      </c>
      <c r="B106" s="40" t="s">
        <v>262</v>
      </c>
      <c r="H106" s="57" t="s">
        <v>29</v>
      </c>
      <c r="I106" s="98">
        <v>1</v>
      </c>
    </row>
    <row r="107" spans="1:9" x14ac:dyDescent="0.25">
      <c r="A107" s="92" t="s">
        <v>306</v>
      </c>
      <c r="B107" s="40" t="s">
        <v>263</v>
      </c>
      <c r="H107" s="57" t="s">
        <v>23</v>
      </c>
      <c r="I107" s="98">
        <v>1</v>
      </c>
    </row>
    <row r="108" spans="1:9" x14ac:dyDescent="0.25">
      <c r="A108" s="92" t="s">
        <v>307</v>
      </c>
      <c r="B108" s="40" t="s">
        <v>264</v>
      </c>
      <c r="H108" s="57" t="s">
        <v>23</v>
      </c>
      <c r="I108" s="98">
        <v>1</v>
      </c>
    </row>
    <row r="109" spans="1:9" x14ac:dyDescent="0.25">
      <c r="A109" s="92" t="s">
        <v>235</v>
      </c>
      <c r="B109" s="40" t="s">
        <v>267</v>
      </c>
    </row>
    <row r="110" spans="1:9" x14ac:dyDescent="0.25">
      <c r="A110" s="92" t="s">
        <v>308</v>
      </c>
      <c r="B110" s="40" t="s">
        <v>268</v>
      </c>
      <c r="H110" s="57" t="s">
        <v>23</v>
      </c>
      <c r="I110" s="98">
        <v>1</v>
      </c>
    </row>
    <row r="111" spans="1:9" ht="15.75" thickBot="1" x14ac:dyDescent="0.3">
      <c r="A111" s="94" t="s">
        <v>236</v>
      </c>
      <c r="B111" s="95" t="s">
        <v>266</v>
      </c>
      <c r="C111" s="95"/>
      <c r="D111" s="95"/>
      <c r="E111" s="95"/>
      <c r="F111" s="95"/>
      <c r="G111" s="95"/>
      <c r="H111" s="96"/>
      <c r="I111" s="97"/>
    </row>
    <row r="112" spans="1:9" ht="15.75" thickTop="1" x14ac:dyDescent="0.25">
      <c r="A112" s="92" t="s">
        <v>237</v>
      </c>
      <c r="B112" s="40" t="s">
        <v>269</v>
      </c>
      <c r="H112" s="57" t="s">
        <v>270</v>
      </c>
      <c r="I112" s="98">
        <v>707.72</v>
      </c>
    </row>
    <row r="113" spans="1:9" x14ac:dyDescent="0.25">
      <c r="A113" s="92" t="s">
        <v>238</v>
      </c>
      <c r="B113" s="40" t="s">
        <v>272</v>
      </c>
      <c r="H113" s="57" t="s">
        <v>23</v>
      </c>
      <c r="I113" s="98">
        <v>12</v>
      </c>
    </row>
    <row r="114" spans="1:9" x14ac:dyDescent="0.25">
      <c r="A114" s="92" t="s">
        <v>309</v>
      </c>
      <c r="B114" s="40" t="s">
        <v>273</v>
      </c>
      <c r="H114" s="57" t="s">
        <v>23</v>
      </c>
      <c r="I114" s="98">
        <v>27</v>
      </c>
    </row>
    <row r="115" spans="1:9" x14ac:dyDescent="0.25">
      <c r="A115" s="92" t="s">
        <v>310</v>
      </c>
      <c r="B115" s="40" t="s">
        <v>271</v>
      </c>
      <c r="H115" s="57" t="s">
        <v>23</v>
      </c>
      <c r="I115" s="98">
        <v>20</v>
      </c>
    </row>
    <row r="116" spans="1:9" x14ac:dyDescent="0.25">
      <c r="A116" s="92" t="s">
        <v>311</v>
      </c>
      <c r="B116" s="40" t="s">
        <v>274</v>
      </c>
      <c r="H116" s="57" t="s">
        <v>23</v>
      </c>
      <c r="I116" s="98">
        <v>4</v>
      </c>
    </row>
    <row r="117" spans="1:9" ht="15.75" thickBot="1" x14ac:dyDescent="0.3">
      <c r="A117" s="94" t="s">
        <v>239</v>
      </c>
      <c r="B117" s="95" t="s">
        <v>131</v>
      </c>
      <c r="C117" s="95"/>
      <c r="D117" s="95"/>
      <c r="E117" s="95"/>
      <c r="F117" s="95"/>
      <c r="G117" s="95"/>
      <c r="H117" s="96"/>
      <c r="I117" s="97"/>
    </row>
    <row r="118" spans="1:9" ht="15.75" thickTop="1" x14ac:dyDescent="0.25">
      <c r="A118" s="92" t="s">
        <v>240</v>
      </c>
      <c r="B118" s="40" t="s">
        <v>315</v>
      </c>
      <c r="H118" s="57" t="s">
        <v>23</v>
      </c>
      <c r="I118" s="98">
        <v>1</v>
      </c>
    </row>
    <row r="119" spans="1:9" x14ac:dyDescent="0.25">
      <c r="A119" s="92">
        <v>16.02</v>
      </c>
      <c r="B119" s="40" t="s">
        <v>133</v>
      </c>
      <c r="H119" s="57" t="s">
        <v>314</v>
      </c>
      <c r="I119" s="98">
        <v>4</v>
      </c>
    </row>
    <row r="120" spans="1:9" x14ac:dyDescent="0.25">
      <c r="A120" s="92">
        <v>16.03</v>
      </c>
      <c r="B120" s="40" t="s">
        <v>135</v>
      </c>
      <c r="H120" s="57" t="s">
        <v>314</v>
      </c>
      <c r="I120" s="98">
        <v>4</v>
      </c>
    </row>
    <row r="121" spans="1:9" x14ac:dyDescent="0.25">
      <c r="A121" s="92">
        <v>16.04</v>
      </c>
      <c r="B121" s="40" t="s">
        <v>136</v>
      </c>
      <c r="H121" s="57" t="s">
        <v>314</v>
      </c>
      <c r="I121" s="98">
        <v>4</v>
      </c>
    </row>
    <row r="122" spans="1:9" ht="15.75" thickBot="1" x14ac:dyDescent="0.3">
      <c r="A122" s="94" t="s">
        <v>241</v>
      </c>
      <c r="B122" s="95" t="s">
        <v>265</v>
      </c>
      <c r="C122" s="95"/>
      <c r="D122" s="95"/>
      <c r="E122" s="95"/>
      <c r="F122" s="95"/>
      <c r="G122" s="95"/>
      <c r="H122" s="96"/>
      <c r="I122" s="97"/>
    </row>
    <row r="123" spans="1:9" ht="15.75" thickTop="1" x14ac:dyDescent="0.25">
      <c r="A123" s="92" t="s">
        <v>242</v>
      </c>
      <c r="B123" s="40" t="s">
        <v>265</v>
      </c>
      <c r="H123" s="57" t="s">
        <v>119</v>
      </c>
      <c r="I123" s="98">
        <v>1</v>
      </c>
    </row>
    <row r="124" spans="1:9" ht="15.75" thickBot="1" x14ac:dyDescent="0.3">
      <c r="A124" s="94" t="s">
        <v>243</v>
      </c>
      <c r="B124" s="95" t="s">
        <v>139</v>
      </c>
      <c r="C124" s="95"/>
      <c r="D124" s="95"/>
      <c r="E124" s="95"/>
      <c r="F124" s="95"/>
      <c r="G124" s="95"/>
      <c r="H124" s="96"/>
      <c r="I124" s="97"/>
    </row>
    <row r="125" spans="1:9" ht="15.75" thickTop="1" x14ac:dyDescent="0.25">
      <c r="A125" s="92">
        <v>18.010000000000002</v>
      </c>
      <c r="B125" s="40" t="s">
        <v>137</v>
      </c>
      <c r="H125" s="57" t="s">
        <v>115</v>
      </c>
      <c r="I125" s="98">
        <v>1</v>
      </c>
    </row>
    <row r="126" spans="1:9" x14ac:dyDescent="0.25">
      <c r="A126" s="92">
        <v>18.010000000000002</v>
      </c>
      <c r="B126" s="40" t="s">
        <v>148</v>
      </c>
      <c r="H126" s="57" t="s">
        <v>97</v>
      </c>
      <c r="I126" s="98">
        <v>4.8</v>
      </c>
    </row>
    <row r="127" spans="1:9" x14ac:dyDescent="0.25">
      <c r="A127" s="92">
        <v>18.010000000000002</v>
      </c>
      <c r="B127" s="40" t="s">
        <v>140</v>
      </c>
      <c r="H127" s="57" t="s">
        <v>141</v>
      </c>
      <c r="I127" s="98">
        <v>4388.22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3B820-4086-4C11-BEF0-AB155FCD8F20}">
  <dimension ref="A1:K334"/>
  <sheetViews>
    <sheetView view="pageBreakPreview" topLeftCell="A269" zoomScale="115" zoomScaleNormal="100" zoomScaleSheetLayoutView="115" workbookViewId="0">
      <selection activeCell="B104" sqref="B104:K107"/>
    </sheetView>
  </sheetViews>
  <sheetFormatPr baseColWidth="10" defaultRowHeight="15" x14ac:dyDescent="0.25"/>
  <cols>
    <col min="1" max="1" width="15.28515625" style="2" customWidth="1"/>
    <col min="2" max="2" width="1.5703125" style="2" bestFit="1" customWidth="1"/>
    <col min="3" max="4" width="11.42578125" style="2"/>
    <col min="5" max="5" width="13.28515625" style="2" customWidth="1"/>
    <col min="6" max="9" width="11.28515625" style="2" customWidth="1"/>
    <col min="10" max="10" width="13.28515625" style="2" bestFit="1" customWidth="1"/>
    <col min="11" max="11" width="14.85546875" style="2" bestFit="1" customWidth="1"/>
    <col min="12" max="12" width="1.5703125" style="2" customWidth="1"/>
    <col min="13" max="16384" width="11.42578125" style="2"/>
  </cols>
  <sheetData>
    <row r="1" spans="1:11" ht="16.5" thickBot="1" x14ac:dyDescent="0.3">
      <c r="A1" s="161" t="s">
        <v>0</v>
      </c>
      <c r="B1" s="162"/>
      <c r="C1" s="162"/>
      <c r="D1" s="162"/>
      <c r="E1" s="162"/>
      <c r="F1" s="162"/>
      <c r="G1" s="162"/>
      <c r="H1" s="162"/>
      <c r="I1" s="162"/>
      <c r="J1" s="162"/>
      <c r="K1" s="163"/>
    </row>
    <row r="2" spans="1:11" ht="39.75" customHeight="1" x14ac:dyDescent="0.25">
      <c r="A2" s="3" t="s">
        <v>6</v>
      </c>
      <c r="B2" s="4" t="s">
        <v>8</v>
      </c>
      <c r="C2" s="164" t="s">
        <v>1</v>
      </c>
      <c r="D2" s="164"/>
      <c r="E2" s="164"/>
      <c r="F2" s="164"/>
      <c r="G2" s="164"/>
      <c r="H2" s="164"/>
      <c r="I2" s="164"/>
      <c r="J2" s="164"/>
      <c r="K2" s="5"/>
    </row>
    <row r="3" spans="1:11" ht="15.75" x14ac:dyDescent="0.25">
      <c r="A3" s="6" t="s">
        <v>2</v>
      </c>
      <c r="B3" s="7" t="s">
        <v>8</v>
      </c>
      <c r="C3" s="8" t="s">
        <v>3</v>
      </c>
      <c r="D3" s="8"/>
      <c r="E3" s="8"/>
      <c r="F3" s="8"/>
      <c r="G3" s="8"/>
      <c r="H3" s="8"/>
      <c r="I3" s="8"/>
      <c r="J3" s="8"/>
      <c r="K3" s="9"/>
    </row>
    <row r="4" spans="1:11" ht="15.75" x14ac:dyDescent="0.25">
      <c r="A4" s="6" t="s">
        <v>4</v>
      </c>
      <c r="B4" s="7" t="s">
        <v>8</v>
      </c>
      <c r="C4" s="8" t="s">
        <v>5</v>
      </c>
      <c r="D4" s="8"/>
      <c r="E4" s="8"/>
      <c r="F4" s="8"/>
      <c r="G4" s="8"/>
      <c r="H4" s="8"/>
      <c r="I4" s="8"/>
      <c r="J4" s="8"/>
      <c r="K4" s="9"/>
    </row>
    <row r="5" spans="1:11" ht="15.75" x14ac:dyDescent="0.25">
      <c r="A5" s="6" t="s">
        <v>7</v>
      </c>
      <c r="B5" s="7" t="s">
        <v>8</v>
      </c>
      <c r="C5" s="1">
        <v>44835</v>
      </c>
      <c r="D5" s="8"/>
      <c r="E5" s="8"/>
      <c r="F5" s="8"/>
      <c r="G5" s="8"/>
      <c r="H5" s="8"/>
      <c r="I5" s="8"/>
      <c r="J5" s="8"/>
      <c r="K5" s="9"/>
    </row>
    <row r="6" spans="1:11" ht="15.75" thickBot="1" x14ac:dyDescent="0.3">
      <c r="A6" s="10"/>
      <c r="B6" s="11"/>
      <c r="C6" s="11"/>
      <c r="D6" s="11"/>
      <c r="E6" s="11"/>
      <c r="F6" s="11"/>
      <c r="G6" s="11"/>
      <c r="H6" s="11"/>
      <c r="I6" s="11"/>
      <c r="J6" s="11"/>
      <c r="K6" s="12"/>
    </row>
    <row r="7" spans="1:11" ht="15.75" thickBot="1" x14ac:dyDescent="0.3">
      <c r="A7" s="13" t="s">
        <v>9</v>
      </c>
      <c r="B7" s="103" t="s">
        <v>10</v>
      </c>
      <c r="C7" s="104"/>
      <c r="D7" s="104"/>
      <c r="E7" s="104"/>
      <c r="F7" s="104"/>
      <c r="G7" s="104"/>
      <c r="H7" s="104"/>
      <c r="I7" s="104"/>
      <c r="J7" s="104"/>
      <c r="K7" s="105"/>
    </row>
    <row r="8" spans="1:11" x14ac:dyDescent="0.25">
      <c r="A8" s="14" t="s">
        <v>11</v>
      </c>
      <c r="B8" s="223" t="s">
        <v>12</v>
      </c>
      <c r="C8" s="224"/>
      <c r="D8" s="224"/>
      <c r="E8" s="224"/>
      <c r="F8" s="224"/>
      <c r="G8" s="224"/>
      <c r="H8" s="224"/>
      <c r="I8" s="225"/>
      <c r="J8" s="15" t="s">
        <v>22</v>
      </c>
      <c r="K8" s="16" t="s">
        <v>23</v>
      </c>
    </row>
    <row r="9" spans="1:11" x14ac:dyDescent="0.25">
      <c r="A9" s="17" t="s">
        <v>13</v>
      </c>
      <c r="B9" s="203" t="s">
        <v>14</v>
      </c>
      <c r="C9" s="203"/>
      <c r="D9" s="203"/>
      <c r="E9" s="203"/>
      <c r="F9" s="19" t="s">
        <v>20</v>
      </c>
      <c r="G9" s="19" t="s">
        <v>19</v>
      </c>
      <c r="H9" s="19" t="s">
        <v>18</v>
      </c>
      <c r="I9" s="19" t="s">
        <v>17</v>
      </c>
      <c r="J9" s="19" t="s">
        <v>16</v>
      </c>
      <c r="K9" s="19" t="s">
        <v>15</v>
      </c>
    </row>
    <row r="10" spans="1:11" x14ac:dyDescent="0.25">
      <c r="A10" s="20"/>
      <c r="B10" s="204" t="s">
        <v>21</v>
      </c>
      <c r="C10" s="204"/>
      <c r="D10" s="204"/>
      <c r="E10" s="204"/>
      <c r="F10" s="20">
        <v>1</v>
      </c>
      <c r="G10" s="20">
        <v>1</v>
      </c>
      <c r="H10" s="20"/>
      <c r="I10" s="20"/>
      <c r="J10" s="20"/>
      <c r="K10" s="20">
        <f>+PRODUCT(F10:J10)</f>
        <v>1</v>
      </c>
    </row>
    <row r="11" spans="1:11" x14ac:dyDescent="0.25">
      <c r="G11" s="204" t="str">
        <f>+CONCATENATE("Metrado Total :",K8)</f>
        <v>Metrado Total :Und</v>
      </c>
      <c r="H11" s="204"/>
      <c r="I11" s="204"/>
      <c r="J11" s="21"/>
      <c r="K11" s="17">
        <f>+SUM(K10)</f>
        <v>1</v>
      </c>
    </row>
    <row r="13" spans="1:11" x14ac:dyDescent="0.25">
      <c r="A13" s="22" t="s">
        <v>24</v>
      </c>
      <c r="B13" s="202" t="s">
        <v>25</v>
      </c>
      <c r="C13" s="202"/>
      <c r="D13" s="202"/>
      <c r="E13" s="202"/>
      <c r="F13" s="202"/>
      <c r="G13" s="202"/>
      <c r="H13" s="202"/>
      <c r="I13" s="202"/>
      <c r="J13" s="18" t="s">
        <v>22</v>
      </c>
      <c r="K13" s="23" t="s">
        <v>26</v>
      </c>
    </row>
    <row r="14" spans="1:11" x14ac:dyDescent="0.25">
      <c r="A14" s="17" t="s">
        <v>13</v>
      </c>
      <c r="B14" s="203" t="s">
        <v>14</v>
      </c>
      <c r="C14" s="203"/>
      <c r="D14" s="203"/>
      <c r="E14" s="203"/>
      <c r="F14" s="19" t="s">
        <v>20</v>
      </c>
      <c r="G14" s="19" t="s">
        <v>19</v>
      </c>
      <c r="H14" s="19" t="s">
        <v>18</v>
      </c>
      <c r="I14" s="19" t="s">
        <v>17</v>
      </c>
      <c r="J14" s="19" t="s">
        <v>16</v>
      </c>
      <c r="K14" s="19" t="s">
        <v>15</v>
      </c>
    </row>
    <row r="15" spans="1:11" x14ac:dyDescent="0.25">
      <c r="A15" s="20"/>
      <c r="B15" s="204" t="s">
        <v>63</v>
      </c>
      <c r="C15" s="204"/>
      <c r="D15" s="204"/>
      <c r="E15" s="204"/>
      <c r="F15" s="20">
        <v>4</v>
      </c>
      <c r="G15" s="20">
        <v>1</v>
      </c>
      <c r="H15" s="20"/>
      <c r="I15" s="20"/>
      <c r="J15" s="20"/>
      <c r="K15" s="20">
        <f>+PRODUCT(F15:J15)</f>
        <v>4</v>
      </c>
    </row>
    <row r="16" spans="1:11" x14ac:dyDescent="0.25">
      <c r="G16" s="204" t="str">
        <f>+CONCATENATE("Metrado Total :",K13)</f>
        <v>Metrado Total :Mes</v>
      </c>
      <c r="H16" s="204"/>
      <c r="I16" s="204"/>
      <c r="J16" s="21"/>
      <c r="K16" s="17">
        <f>+SUM(K15)</f>
        <v>4</v>
      </c>
    </row>
    <row r="18" spans="1:11" x14ac:dyDescent="0.25">
      <c r="A18" s="22" t="s">
        <v>27</v>
      </c>
      <c r="B18" s="202" t="s">
        <v>28</v>
      </c>
      <c r="C18" s="202"/>
      <c r="D18" s="202"/>
      <c r="E18" s="202"/>
      <c r="F18" s="202"/>
      <c r="G18" s="202"/>
      <c r="H18" s="202"/>
      <c r="I18" s="202"/>
      <c r="J18" s="18" t="s">
        <v>22</v>
      </c>
      <c r="K18" s="23" t="s">
        <v>29</v>
      </c>
    </row>
    <row r="19" spans="1:11" x14ac:dyDescent="0.25">
      <c r="A19" s="17" t="s">
        <v>13</v>
      </c>
      <c r="B19" s="203" t="s">
        <v>14</v>
      </c>
      <c r="C19" s="203"/>
      <c r="D19" s="203"/>
      <c r="E19" s="203"/>
      <c r="F19" s="19" t="s">
        <v>20</v>
      </c>
      <c r="G19" s="19" t="s">
        <v>19</v>
      </c>
      <c r="H19" s="19" t="s">
        <v>18</v>
      </c>
      <c r="I19" s="19" t="s">
        <v>17</v>
      </c>
      <c r="J19" s="19" t="s">
        <v>16</v>
      </c>
      <c r="K19" s="19" t="s">
        <v>15</v>
      </c>
    </row>
    <row r="20" spans="1:11" x14ac:dyDescent="0.25">
      <c r="A20" s="20"/>
      <c r="B20" s="204" t="s">
        <v>64</v>
      </c>
      <c r="C20" s="204"/>
      <c r="D20" s="204"/>
      <c r="E20" s="204"/>
      <c r="F20" s="20">
        <v>4</v>
      </c>
      <c r="G20" s="20">
        <v>1</v>
      </c>
      <c r="H20" s="20"/>
      <c r="I20" s="20"/>
      <c r="J20" s="20"/>
      <c r="K20" s="20">
        <f>+PRODUCT(F20:J20)</f>
        <v>4</v>
      </c>
    </row>
    <row r="21" spans="1:11" x14ac:dyDescent="0.25">
      <c r="G21" s="204" t="str">
        <f>+CONCATENATE("Metrado Total :",K18)</f>
        <v>Metrado Total :Glb</v>
      </c>
      <c r="H21" s="204"/>
      <c r="I21" s="204"/>
      <c r="J21" s="21"/>
      <c r="K21" s="17">
        <f>+SUM(K20)</f>
        <v>4</v>
      </c>
    </row>
    <row r="22" spans="1:11" ht="15.75" thickBot="1" x14ac:dyDescent="0.3"/>
    <row r="23" spans="1:11" ht="15.75" thickBot="1" x14ac:dyDescent="0.3">
      <c r="A23" s="13" t="s">
        <v>30</v>
      </c>
      <c r="B23" s="103" t="s">
        <v>31</v>
      </c>
      <c r="C23" s="104"/>
      <c r="D23" s="104"/>
      <c r="E23" s="104"/>
      <c r="F23" s="104"/>
      <c r="G23" s="104"/>
      <c r="H23" s="104"/>
      <c r="I23" s="104"/>
      <c r="J23" s="104"/>
      <c r="K23" s="105"/>
    </row>
    <row r="24" spans="1:11" x14ac:dyDescent="0.25">
      <c r="A24" s="14" t="s">
        <v>32</v>
      </c>
      <c r="B24" s="223" t="s">
        <v>33</v>
      </c>
      <c r="C24" s="224"/>
      <c r="D24" s="224"/>
      <c r="E24" s="224"/>
      <c r="F24" s="224"/>
      <c r="G24" s="224"/>
      <c r="H24" s="224"/>
      <c r="I24" s="225"/>
      <c r="J24" s="15" t="s">
        <v>22</v>
      </c>
      <c r="K24" s="16" t="s">
        <v>38</v>
      </c>
    </row>
    <row r="25" spans="1:11" x14ac:dyDescent="0.25">
      <c r="A25" s="17" t="s">
        <v>13</v>
      </c>
      <c r="B25" s="203" t="s">
        <v>14</v>
      </c>
      <c r="C25" s="203"/>
      <c r="D25" s="203"/>
      <c r="E25" s="203"/>
      <c r="F25" s="19" t="s">
        <v>20</v>
      </c>
      <c r="G25" s="19" t="s">
        <v>19</v>
      </c>
      <c r="H25" s="19" t="s">
        <v>18</v>
      </c>
      <c r="I25" s="19" t="s">
        <v>17</v>
      </c>
      <c r="J25" s="19" t="s">
        <v>16</v>
      </c>
      <c r="K25" s="19" t="s">
        <v>15</v>
      </c>
    </row>
    <row r="26" spans="1:11" x14ac:dyDescent="0.25">
      <c r="A26" s="204"/>
      <c r="B26" s="204" t="s">
        <v>34</v>
      </c>
      <c r="C26" s="204"/>
      <c r="D26" s="204"/>
      <c r="E26" s="204"/>
      <c r="F26" s="20">
        <v>1</v>
      </c>
      <c r="G26" s="20">
        <v>1</v>
      </c>
      <c r="H26" s="206">
        <v>1492.31</v>
      </c>
      <c r="I26" s="192"/>
      <c r="J26" s="20"/>
      <c r="K26" s="20">
        <f>+PRODUCT(F26:J26)</f>
        <v>1492.31</v>
      </c>
    </row>
    <row r="27" spans="1:11" x14ac:dyDescent="0.25">
      <c r="A27" s="204"/>
      <c r="B27" s="204" t="s">
        <v>35</v>
      </c>
      <c r="C27" s="204"/>
      <c r="D27" s="204"/>
      <c r="E27" s="204"/>
      <c r="F27" s="20">
        <v>1</v>
      </c>
      <c r="G27" s="20">
        <v>1</v>
      </c>
      <c r="H27" s="206">
        <v>340.24</v>
      </c>
      <c r="I27" s="192"/>
      <c r="J27" s="21"/>
      <c r="K27" s="20">
        <f t="shared" ref="K27:K29" si="0">+PRODUCT(F27:J27)</f>
        <v>340.24</v>
      </c>
    </row>
    <row r="28" spans="1:11" x14ac:dyDescent="0.25">
      <c r="A28" s="204"/>
      <c r="B28" s="204" t="s">
        <v>36</v>
      </c>
      <c r="C28" s="204"/>
      <c r="D28" s="204"/>
      <c r="E28" s="204"/>
      <c r="F28" s="20">
        <v>1</v>
      </c>
      <c r="G28" s="20">
        <v>1</v>
      </c>
      <c r="H28" s="206">
        <v>783.12</v>
      </c>
      <c r="I28" s="192"/>
      <c r="J28" s="21"/>
      <c r="K28" s="20">
        <f t="shared" si="0"/>
        <v>783.12</v>
      </c>
    </row>
    <row r="29" spans="1:11" x14ac:dyDescent="0.25">
      <c r="A29" s="204"/>
      <c r="B29" s="204" t="s">
        <v>37</v>
      </c>
      <c r="C29" s="204"/>
      <c r="D29" s="204"/>
      <c r="E29" s="204"/>
      <c r="F29" s="20">
        <v>1</v>
      </c>
      <c r="G29" s="20">
        <v>1</v>
      </c>
      <c r="H29" s="206">
        <v>1458.07</v>
      </c>
      <c r="I29" s="192"/>
      <c r="J29" s="21"/>
      <c r="K29" s="20">
        <f t="shared" si="0"/>
        <v>1458.07</v>
      </c>
    </row>
    <row r="30" spans="1:11" x14ac:dyDescent="0.25">
      <c r="G30" s="204" t="str">
        <f>+CONCATENATE("Metrado Total :",K24)</f>
        <v>Metrado Total :m2</v>
      </c>
      <c r="H30" s="204"/>
      <c r="I30" s="204"/>
      <c r="J30" s="21"/>
      <c r="K30" s="17">
        <f>+SUM(K26:K29)</f>
        <v>4073.74</v>
      </c>
    </row>
    <row r="32" spans="1:11" x14ac:dyDescent="0.25">
      <c r="A32" s="22" t="s">
        <v>39</v>
      </c>
      <c r="B32" s="202" t="s">
        <v>40</v>
      </c>
      <c r="C32" s="202"/>
      <c r="D32" s="202"/>
      <c r="E32" s="202"/>
      <c r="F32" s="202"/>
      <c r="G32" s="202"/>
      <c r="H32" s="202"/>
      <c r="I32" s="202"/>
      <c r="J32" s="18" t="s">
        <v>22</v>
      </c>
      <c r="K32" s="23" t="s">
        <v>43</v>
      </c>
    </row>
    <row r="33" spans="1:11" x14ac:dyDescent="0.25">
      <c r="A33" s="17" t="s">
        <v>13</v>
      </c>
      <c r="B33" s="203" t="s">
        <v>14</v>
      </c>
      <c r="C33" s="203"/>
      <c r="D33" s="203"/>
      <c r="E33" s="203"/>
      <c r="F33" s="19" t="s">
        <v>20</v>
      </c>
      <c r="G33" s="19" t="s">
        <v>19</v>
      </c>
      <c r="H33" s="19" t="s">
        <v>18</v>
      </c>
      <c r="I33" s="19" t="s">
        <v>17</v>
      </c>
      <c r="J33" s="19" t="s">
        <v>16</v>
      </c>
      <c r="K33" s="19" t="s">
        <v>15</v>
      </c>
    </row>
    <row r="34" spans="1:11" x14ac:dyDescent="0.25">
      <c r="A34" s="204"/>
      <c r="B34" s="204" t="s">
        <v>34</v>
      </c>
      <c r="C34" s="204"/>
      <c r="D34" s="204"/>
      <c r="E34" s="204"/>
      <c r="F34" s="20">
        <v>1</v>
      </c>
      <c r="G34" s="20">
        <v>1</v>
      </c>
      <c r="H34" s="20">
        <v>354.91</v>
      </c>
      <c r="I34" s="20">
        <v>0.15</v>
      </c>
      <c r="J34" s="20">
        <v>0.4</v>
      </c>
      <c r="K34" s="20">
        <f>+PRODUCT(F34:J34)</f>
        <v>21.294600000000003</v>
      </c>
    </row>
    <row r="35" spans="1:11" x14ac:dyDescent="0.25">
      <c r="A35" s="204"/>
      <c r="B35" s="204" t="s">
        <v>35</v>
      </c>
      <c r="C35" s="204"/>
      <c r="D35" s="204"/>
      <c r="E35" s="204"/>
      <c r="F35" s="20">
        <v>1</v>
      </c>
      <c r="G35" s="20">
        <v>1</v>
      </c>
      <c r="H35" s="20">
        <v>130.04</v>
      </c>
      <c r="I35" s="20">
        <v>0.15</v>
      </c>
      <c r="J35" s="20">
        <v>0.5</v>
      </c>
      <c r="K35" s="20">
        <f t="shared" ref="K35:K37" si="1">+PRODUCT(F35:J35)</f>
        <v>9.7529999999999983</v>
      </c>
    </row>
    <row r="36" spans="1:11" x14ac:dyDescent="0.25">
      <c r="A36" s="204"/>
      <c r="B36" s="204" t="s">
        <v>36</v>
      </c>
      <c r="C36" s="204"/>
      <c r="D36" s="204"/>
      <c r="E36" s="204"/>
      <c r="F36" s="20">
        <v>1</v>
      </c>
      <c r="G36" s="20">
        <v>1</v>
      </c>
      <c r="H36" s="20">
        <v>234.94</v>
      </c>
      <c r="I36" s="20">
        <v>0.15</v>
      </c>
      <c r="J36" s="20">
        <v>0.6</v>
      </c>
      <c r="K36" s="20">
        <f t="shared" si="1"/>
        <v>21.144600000000001</v>
      </c>
    </row>
    <row r="37" spans="1:11" x14ac:dyDescent="0.25">
      <c r="A37" s="204"/>
      <c r="B37" s="204" t="s">
        <v>37</v>
      </c>
      <c r="C37" s="204"/>
      <c r="D37" s="204"/>
      <c r="E37" s="204"/>
      <c r="F37" s="20">
        <v>1</v>
      </c>
      <c r="G37" s="20">
        <v>1</v>
      </c>
      <c r="H37" s="20">
        <v>260.8</v>
      </c>
      <c r="I37" s="20">
        <v>0.15</v>
      </c>
      <c r="J37" s="20">
        <v>0.4</v>
      </c>
      <c r="K37" s="20">
        <f t="shared" si="1"/>
        <v>15.648</v>
      </c>
    </row>
    <row r="38" spans="1:11" x14ac:dyDescent="0.25">
      <c r="G38" s="204" t="str">
        <f>+CONCATENATE("Metrado Total :",K32)</f>
        <v>Metrado Total :m3</v>
      </c>
      <c r="H38" s="204"/>
      <c r="I38" s="204"/>
      <c r="J38" s="21"/>
      <c r="K38" s="17">
        <f>+SUM(K34:K37)</f>
        <v>67.840199999999996</v>
      </c>
    </row>
    <row r="40" spans="1:11" x14ac:dyDescent="0.25">
      <c r="A40" s="22" t="s">
        <v>41</v>
      </c>
      <c r="B40" s="202" t="s">
        <v>42</v>
      </c>
      <c r="C40" s="202"/>
      <c r="D40" s="202"/>
      <c r="E40" s="202"/>
      <c r="F40" s="202"/>
      <c r="G40" s="202"/>
      <c r="H40" s="202"/>
      <c r="I40" s="202"/>
      <c r="J40" s="18" t="s">
        <v>22</v>
      </c>
      <c r="K40" s="23" t="s">
        <v>43</v>
      </c>
    </row>
    <row r="41" spans="1:11" x14ac:dyDescent="0.25">
      <c r="A41" s="17" t="s">
        <v>13</v>
      </c>
      <c r="B41" s="203" t="s">
        <v>14</v>
      </c>
      <c r="C41" s="203"/>
      <c r="D41" s="203"/>
      <c r="E41" s="203"/>
      <c r="F41" s="19" t="s">
        <v>20</v>
      </c>
      <c r="G41" s="19" t="s">
        <v>19</v>
      </c>
      <c r="H41" s="19" t="s">
        <v>18</v>
      </c>
      <c r="I41" s="19" t="s">
        <v>17</v>
      </c>
      <c r="J41" s="19" t="s">
        <v>16</v>
      </c>
      <c r="K41" s="19" t="s">
        <v>15</v>
      </c>
    </row>
    <row r="42" spans="1:11" x14ac:dyDescent="0.25">
      <c r="A42" s="204"/>
      <c r="B42" s="204" t="s">
        <v>34</v>
      </c>
      <c r="C42" s="204"/>
      <c r="D42" s="204"/>
      <c r="E42" s="204"/>
      <c r="F42" s="20">
        <v>1.3</v>
      </c>
      <c r="G42" s="20">
        <f>+K34</f>
        <v>21.294600000000003</v>
      </c>
      <c r="H42" s="20"/>
      <c r="I42" s="20"/>
      <c r="J42" s="20"/>
      <c r="K42" s="20">
        <f t="shared" ref="K42:K45" si="2">+PRODUCT(F42:J42)</f>
        <v>27.682980000000004</v>
      </c>
    </row>
    <row r="43" spans="1:11" x14ac:dyDescent="0.25">
      <c r="A43" s="204"/>
      <c r="B43" s="204" t="s">
        <v>35</v>
      </c>
      <c r="C43" s="204"/>
      <c r="D43" s="204"/>
      <c r="E43" s="204"/>
      <c r="F43" s="20">
        <v>1.3</v>
      </c>
      <c r="G43" s="20">
        <f t="shared" ref="G43:G45" si="3">+K35</f>
        <v>9.7529999999999983</v>
      </c>
      <c r="H43" s="20"/>
      <c r="I43" s="20"/>
      <c r="J43" s="20"/>
      <c r="K43" s="20">
        <f t="shared" si="2"/>
        <v>12.678899999999999</v>
      </c>
    </row>
    <row r="44" spans="1:11" x14ac:dyDescent="0.25">
      <c r="A44" s="204"/>
      <c r="B44" s="204" t="s">
        <v>36</v>
      </c>
      <c r="C44" s="204"/>
      <c r="D44" s="204"/>
      <c r="E44" s="204"/>
      <c r="F44" s="20">
        <v>1.3</v>
      </c>
      <c r="G44" s="20">
        <f t="shared" si="3"/>
        <v>21.144600000000001</v>
      </c>
      <c r="H44" s="20"/>
      <c r="I44" s="20"/>
      <c r="J44" s="20"/>
      <c r="K44" s="20">
        <f t="shared" si="2"/>
        <v>27.48798</v>
      </c>
    </row>
    <row r="45" spans="1:11" x14ac:dyDescent="0.25">
      <c r="A45" s="204"/>
      <c r="B45" s="204" t="s">
        <v>37</v>
      </c>
      <c r="C45" s="204"/>
      <c r="D45" s="204"/>
      <c r="E45" s="204"/>
      <c r="F45" s="20">
        <v>1.3</v>
      </c>
      <c r="G45" s="20">
        <f t="shared" si="3"/>
        <v>15.648</v>
      </c>
      <c r="H45" s="20"/>
      <c r="I45" s="20"/>
      <c r="J45" s="20"/>
      <c r="K45" s="20">
        <f t="shared" si="2"/>
        <v>20.342400000000001</v>
      </c>
    </row>
    <row r="46" spans="1:11" x14ac:dyDescent="0.25">
      <c r="G46" s="204" t="str">
        <f>+CONCATENATE("Metrado Total :",K40)</f>
        <v>Metrado Total :m3</v>
      </c>
      <c r="H46" s="204"/>
      <c r="I46" s="204"/>
      <c r="J46" s="21"/>
      <c r="K46" s="17">
        <f>+SUM(K42:K45)</f>
        <v>88.192260000000005</v>
      </c>
    </row>
    <row r="48" spans="1:11" x14ac:dyDescent="0.25">
      <c r="A48" s="22" t="s">
        <v>44</v>
      </c>
      <c r="B48" s="202" t="s">
        <v>45</v>
      </c>
      <c r="C48" s="202"/>
      <c r="D48" s="202"/>
      <c r="E48" s="202"/>
      <c r="F48" s="202"/>
      <c r="G48" s="202"/>
      <c r="H48" s="202"/>
      <c r="I48" s="202"/>
      <c r="J48" s="18" t="s">
        <v>22</v>
      </c>
      <c r="K48" s="23" t="s">
        <v>38</v>
      </c>
    </row>
    <row r="49" spans="1:11" x14ac:dyDescent="0.25">
      <c r="A49" s="17" t="s">
        <v>13</v>
      </c>
      <c r="B49" s="203" t="s">
        <v>14</v>
      </c>
      <c r="C49" s="203"/>
      <c r="D49" s="203"/>
      <c r="E49" s="203"/>
      <c r="F49" s="19" t="s">
        <v>20</v>
      </c>
      <c r="G49" s="19" t="s">
        <v>19</v>
      </c>
      <c r="H49" s="19" t="s">
        <v>18</v>
      </c>
      <c r="I49" s="19" t="s">
        <v>17</v>
      </c>
      <c r="J49" s="19" t="s">
        <v>16</v>
      </c>
      <c r="K49" s="19" t="s">
        <v>15</v>
      </c>
    </row>
    <row r="50" spans="1:11" x14ac:dyDescent="0.25">
      <c r="A50" s="204"/>
      <c r="B50" s="204" t="s">
        <v>34</v>
      </c>
      <c r="C50" s="204"/>
      <c r="D50" s="204"/>
      <c r="E50" s="204"/>
      <c r="F50" s="20">
        <v>1</v>
      </c>
      <c r="G50" s="20">
        <v>1</v>
      </c>
      <c r="H50" s="206">
        <f>+H26</f>
        <v>1492.31</v>
      </c>
      <c r="I50" s="192"/>
      <c r="J50" s="20"/>
      <c r="K50" s="20">
        <f t="shared" ref="K50:K53" si="4">+PRODUCT(F50:J50)</f>
        <v>1492.31</v>
      </c>
    </row>
    <row r="51" spans="1:11" x14ac:dyDescent="0.25">
      <c r="A51" s="204"/>
      <c r="B51" s="204" t="s">
        <v>35</v>
      </c>
      <c r="C51" s="204"/>
      <c r="D51" s="204"/>
      <c r="E51" s="204"/>
      <c r="F51" s="20">
        <v>1</v>
      </c>
      <c r="G51" s="20">
        <v>1</v>
      </c>
      <c r="H51" s="206">
        <f t="shared" ref="H51:H53" si="5">+H27</f>
        <v>340.24</v>
      </c>
      <c r="I51" s="192"/>
      <c r="J51" s="20"/>
      <c r="K51" s="20">
        <f t="shared" si="4"/>
        <v>340.24</v>
      </c>
    </row>
    <row r="52" spans="1:11" x14ac:dyDescent="0.25">
      <c r="A52" s="204"/>
      <c r="B52" s="204" t="s">
        <v>36</v>
      </c>
      <c r="C52" s="204"/>
      <c r="D52" s="204"/>
      <c r="E52" s="204"/>
      <c r="F52" s="20">
        <v>1</v>
      </c>
      <c r="G52" s="20">
        <v>1</v>
      </c>
      <c r="H52" s="206">
        <f t="shared" si="5"/>
        <v>783.12</v>
      </c>
      <c r="I52" s="192"/>
      <c r="J52" s="20"/>
      <c r="K52" s="20">
        <f t="shared" si="4"/>
        <v>783.12</v>
      </c>
    </row>
    <row r="53" spans="1:11" x14ac:dyDescent="0.25">
      <c r="A53" s="204"/>
      <c r="B53" s="204" t="s">
        <v>37</v>
      </c>
      <c r="C53" s="204"/>
      <c r="D53" s="204"/>
      <c r="E53" s="204"/>
      <c r="F53" s="20">
        <v>1</v>
      </c>
      <c r="G53" s="20">
        <v>1</v>
      </c>
      <c r="H53" s="206">
        <f t="shared" si="5"/>
        <v>1458.07</v>
      </c>
      <c r="I53" s="192"/>
      <c r="J53" s="20"/>
      <c r="K53" s="20">
        <f t="shared" si="4"/>
        <v>1458.07</v>
      </c>
    </row>
    <row r="54" spans="1:11" x14ac:dyDescent="0.25">
      <c r="G54" s="204" t="str">
        <f>+CONCATENATE("Metrado Total :",K48)</f>
        <v>Metrado Total :m2</v>
      </c>
      <c r="H54" s="204"/>
      <c r="I54" s="204"/>
      <c r="J54" s="21"/>
      <c r="K54" s="17">
        <f>+SUM(K50:K53)</f>
        <v>4073.74</v>
      </c>
    </row>
    <row r="55" spans="1:11" ht="15.75" thickBot="1" x14ac:dyDescent="0.3"/>
    <row r="56" spans="1:11" ht="15.75" thickBot="1" x14ac:dyDescent="0.3">
      <c r="A56" s="13" t="s">
        <v>46</v>
      </c>
      <c r="B56" s="103" t="s">
        <v>47</v>
      </c>
      <c r="C56" s="104"/>
      <c r="D56" s="104"/>
      <c r="E56" s="104"/>
      <c r="F56" s="104"/>
      <c r="G56" s="104"/>
      <c r="H56" s="104"/>
      <c r="I56" s="104"/>
      <c r="J56" s="104"/>
      <c r="K56" s="105"/>
    </row>
    <row r="57" spans="1:11" x14ac:dyDescent="0.25">
      <c r="A57" s="26">
        <f>+A56+0.01</f>
        <v>3.01</v>
      </c>
      <c r="B57" s="223" t="s">
        <v>49</v>
      </c>
      <c r="C57" s="224"/>
      <c r="D57" s="224"/>
      <c r="E57" s="224"/>
      <c r="F57" s="224"/>
      <c r="G57" s="224"/>
      <c r="H57" s="224"/>
      <c r="I57" s="225"/>
      <c r="J57" s="15" t="s">
        <v>22</v>
      </c>
      <c r="K57" s="16" t="s">
        <v>43</v>
      </c>
    </row>
    <row r="58" spans="1:11" x14ac:dyDescent="0.25">
      <c r="A58" s="17" t="s">
        <v>13</v>
      </c>
      <c r="B58" s="203" t="s">
        <v>14</v>
      </c>
      <c r="C58" s="203"/>
      <c r="D58" s="203"/>
      <c r="E58" s="203"/>
      <c r="F58" s="19" t="s">
        <v>20</v>
      </c>
      <c r="G58" s="19" t="s">
        <v>19</v>
      </c>
      <c r="H58" s="19" t="s">
        <v>18</v>
      </c>
      <c r="I58" s="19" t="s">
        <v>17</v>
      </c>
      <c r="J58" s="19" t="s">
        <v>16</v>
      </c>
      <c r="K58" s="19" t="s">
        <v>15</v>
      </c>
    </row>
    <row r="59" spans="1:11" x14ac:dyDescent="0.25">
      <c r="A59" s="204"/>
      <c r="B59" s="204" t="s">
        <v>34</v>
      </c>
      <c r="C59" s="204"/>
      <c r="D59" s="204"/>
      <c r="E59" s="204"/>
      <c r="F59" s="20">
        <v>1</v>
      </c>
      <c r="G59" s="20"/>
      <c r="H59" s="206">
        <v>1376.32</v>
      </c>
      <c r="I59" s="192"/>
      <c r="J59" s="20">
        <v>0.25</v>
      </c>
      <c r="K59" s="20">
        <f>+PRODUCT(F59:J59)</f>
        <v>344.08</v>
      </c>
    </row>
    <row r="60" spans="1:11" x14ac:dyDescent="0.25">
      <c r="A60" s="204"/>
      <c r="B60" s="204" t="s">
        <v>35</v>
      </c>
      <c r="C60" s="204"/>
      <c r="D60" s="204"/>
      <c r="E60" s="204"/>
      <c r="F60" s="20">
        <v>1</v>
      </c>
      <c r="G60" s="20"/>
      <c r="H60" s="206">
        <v>334.21</v>
      </c>
      <c r="I60" s="192"/>
      <c r="J60" s="20">
        <v>0.4</v>
      </c>
      <c r="K60" s="20">
        <f t="shared" ref="K60:K62" si="6">+PRODUCT(F60:J60)</f>
        <v>133.684</v>
      </c>
    </row>
    <row r="61" spans="1:11" x14ac:dyDescent="0.25">
      <c r="A61" s="204"/>
      <c r="B61" s="204" t="s">
        <v>36</v>
      </c>
      <c r="C61" s="204"/>
      <c r="D61" s="204"/>
      <c r="E61" s="204"/>
      <c r="F61" s="20">
        <v>1</v>
      </c>
      <c r="G61" s="20"/>
      <c r="H61" s="206">
        <v>917.77</v>
      </c>
      <c r="I61" s="192"/>
      <c r="J61" s="20">
        <v>0.4</v>
      </c>
      <c r="K61" s="20">
        <f t="shared" si="6"/>
        <v>367.108</v>
      </c>
    </row>
    <row r="62" spans="1:11" x14ac:dyDescent="0.25">
      <c r="A62" s="204"/>
      <c r="B62" s="204" t="s">
        <v>37</v>
      </c>
      <c r="C62" s="204"/>
      <c r="D62" s="204"/>
      <c r="E62" s="204"/>
      <c r="F62" s="20">
        <v>1</v>
      </c>
      <c r="G62" s="20"/>
      <c r="H62" s="206">
        <v>1610.79</v>
      </c>
      <c r="I62" s="192"/>
      <c r="J62" s="20">
        <v>0.25</v>
      </c>
      <c r="K62" s="20">
        <f t="shared" si="6"/>
        <v>402.69749999999999</v>
      </c>
    </row>
    <row r="63" spans="1:11" x14ac:dyDescent="0.25">
      <c r="G63" s="204" t="str">
        <f>+CONCATENATE("Metrado Total :",K57)</f>
        <v>Metrado Total :m3</v>
      </c>
      <c r="H63" s="204"/>
      <c r="I63" s="204"/>
      <c r="J63" s="21"/>
      <c r="K63" s="17">
        <f>+SUM(K59:K62)</f>
        <v>1247.5695000000001</v>
      </c>
    </row>
    <row r="65" spans="1:11" x14ac:dyDescent="0.25">
      <c r="A65" s="25">
        <f>+A57+0.01</f>
        <v>3.0199999999999996</v>
      </c>
      <c r="B65" s="202" t="s">
        <v>48</v>
      </c>
      <c r="C65" s="202"/>
      <c r="D65" s="202"/>
      <c r="E65" s="202"/>
      <c r="F65" s="202"/>
      <c r="G65" s="202"/>
      <c r="H65" s="202"/>
      <c r="I65" s="202"/>
      <c r="J65" s="18" t="s">
        <v>22</v>
      </c>
      <c r="K65" s="23" t="s">
        <v>38</v>
      </c>
    </row>
    <row r="66" spans="1:11" x14ac:dyDescent="0.25">
      <c r="A66" s="17" t="s">
        <v>13</v>
      </c>
      <c r="B66" s="203" t="s">
        <v>14</v>
      </c>
      <c r="C66" s="203"/>
      <c r="D66" s="203"/>
      <c r="E66" s="203"/>
      <c r="F66" s="19" t="s">
        <v>20</v>
      </c>
      <c r="G66" s="19" t="s">
        <v>19</v>
      </c>
      <c r="H66" s="19" t="s">
        <v>18</v>
      </c>
      <c r="I66" s="19" t="s">
        <v>17</v>
      </c>
      <c r="J66" s="19" t="s">
        <v>16</v>
      </c>
      <c r="K66" s="19" t="s">
        <v>15</v>
      </c>
    </row>
    <row r="67" spans="1:11" x14ac:dyDescent="0.25">
      <c r="A67" s="204"/>
      <c r="B67" s="204" t="s">
        <v>34</v>
      </c>
      <c r="C67" s="204"/>
      <c r="D67" s="204"/>
      <c r="E67" s="204"/>
      <c r="F67" s="20">
        <v>1</v>
      </c>
      <c r="G67" s="20"/>
      <c r="H67" s="206">
        <f>+H59</f>
        <v>1376.32</v>
      </c>
      <c r="I67" s="192"/>
      <c r="J67" s="20"/>
      <c r="K67" s="20">
        <f>+PRODUCT(F67:J67)</f>
        <v>1376.32</v>
      </c>
    </row>
    <row r="68" spans="1:11" x14ac:dyDescent="0.25">
      <c r="A68" s="204"/>
      <c r="B68" s="204" t="s">
        <v>35</v>
      </c>
      <c r="C68" s="204"/>
      <c r="D68" s="204"/>
      <c r="E68" s="204"/>
      <c r="F68" s="20">
        <v>1</v>
      </c>
      <c r="G68" s="20"/>
      <c r="H68" s="206">
        <f t="shared" ref="H68:H70" si="7">+H60</f>
        <v>334.21</v>
      </c>
      <c r="I68" s="192"/>
      <c r="J68" s="20"/>
      <c r="K68" s="20">
        <f t="shared" ref="K68:K70" si="8">+PRODUCT(F68:J68)</f>
        <v>334.21</v>
      </c>
    </row>
    <row r="69" spans="1:11" x14ac:dyDescent="0.25">
      <c r="A69" s="204"/>
      <c r="B69" s="204" t="s">
        <v>36</v>
      </c>
      <c r="C69" s="204"/>
      <c r="D69" s="204"/>
      <c r="E69" s="204"/>
      <c r="F69" s="20">
        <v>1</v>
      </c>
      <c r="G69" s="20"/>
      <c r="H69" s="206">
        <f t="shared" si="7"/>
        <v>917.77</v>
      </c>
      <c r="I69" s="192"/>
      <c r="J69" s="20"/>
      <c r="K69" s="20">
        <f t="shared" si="8"/>
        <v>917.77</v>
      </c>
    </row>
    <row r="70" spans="1:11" x14ac:dyDescent="0.25">
      <c r="A70" s="204"/>
      <c r="B70" s="204" t="s">
        <v>37</v>
      </c>
      <c r="C70" s="204"/>
      <c r="D70" s="204"/>
      <c r="E70" s="204"/>
      <c r="F70" s="20">
        <v>1</v>
      </c>
      <c r="G70" s="20"/>
      <c r="H70" s="206">
        <f t="shared" si="7"/>
        <v>1610.79</v>
      </c>
      <c r="I70" s="192"/>
      <c r="J70" s="20"/>
      <c r="K70" s="20">
        <f t="shared" si="8"/>
        <v>1610.79</v>
      </c>
    </row>
    <row r="71" spans="1:11" x14ac:dyDescent="0.25">
      <c r="G71" s="204" t="str">
        <f>+CONCATENATE("Metrado Total :",K65)</f>
        <v>Metrado Total :m2</v>
      </c>
      <c r="H71" s="204"/>
      <c r="I71" s="204"/>
      <c r="J71" s="21"/>
      <c r="K71" s="17">
        <f>+SUM(K67:K70)</f>
        <v>4239.09</v>
      </c>
    </row>
    <row r="73" spans="1:11" x14ac:dyDescent="0.25">
      <c r="A73" s="25">
        <f>+A65+0.01</f>
        <v>3.0299999999999994</v>
      </c>
      <c r="B73" s="202" t="s">
        <v>65</v>
      </c>
      <c r="C73" s="202"/>
      <c r="D73" s="202"/>
      <c r="E73" s="202"/>
      <c r="F73" s="202"/>
      <c r="G73" s="202"/>
      <c r="H73" s="202"/>
      <c r="I73" s="202"/>
      <c r="J73" s="18" t="s">
        <v>22</v>
      </c>
      <c r="K73" s="23" t="s">
        <v>43</v>
      </c>
    </row>
    <row r="74" spans="1:11" x14ac:dyDescent="0.25">
      <c r="A74" s="17" t="s">
        <v>13</v>
      </c>
      <c r="B74" s="203" t="s">
        <v>14</v>
      </c>
      <c r="C74" s="203"/>
      <c r="D74" s="203"/>
      <c r="E74" s="203"/>
      <c r="F74" s="19" t="s">
        <v>20</v>
      </c>
      <c r="G74" s="19" t="s">
        <v>19</v>
      </c>
      <c r="H74" s="19" t="s">
        <v>18</v>
      </c>
      <c r="I74" s="19" t="s">
        <v>17</v>
      </c>
      <c r="J74" s="19" t="s">
        <v>16</v>
      </c>
      <c r="K74" s="19" t="s">
        <v>15</v>
      </c>
    </row>
    <row r="75" spans="1:11" x14ac:dyDescent="0.25">
      <c r="A75" s="204"/>
      <c r="B75" s="204" t="s">
        <v>34</v>
      </c>
      <c r="C75" s="204"/>
      <c r="D75" s="204"/>
      <c r="E75" s="204"/>
      <c r="F75" s="20">
        <v>1</v>
      </c>
      <c r="G75" s="20"/>
      <c r="H75" s="206">
        <f>+H67</f>
        <v>1376.32</v>
      </c>
      <c r="I75" s="192"/>
      <c r="J75" s="20">
        <v>0.1</v>
      </c>
      <c r="K75" s="20">
        <f>+PRODUCT(F75:J75)</f>
        <v>137.63200000000001</v>
      </c>
    </row>
    <row r="76" spans="1:11" x14ac:dyDescent="0.25">
      <c r="A76" s="204"/>
      <c r="B76" s="204" t="s">
        <v>35</v>
      </c>
      <c r="C76" s="204"/>
      <c r="D76" s="204"/>
      <c r="E76" s="204"/>
      <c r="F76" s="20">
        <v>1</v>
      </c>
      <c r="G76" s="20"/>
      <c r="H76" s="206">
        <f t="shared" ref="H76:H78" si="9">+H68</f>
        <v>334.21</v>
      </c>
      <c r="I76" s="192"/>
      <c r="J76" s="20">
        <v>0.1</v>
      </c>
      <c r="K76" s="20">
        <f t="shared" ref="K76:K78" si="10">+PRODUCT(F76:J76)</f>
        <v>33.420999999999999</v>
      </c>
    </row>
    <row r="77" spans="1:11" x14ac:dyDescent="0.25">
      <c r="A77" s="204"/>
      <c r="B77" s="204" t="s">
        <v>36</v>
      </c>
      <c r="C77" s="204"/>
      <c r="D77" s="204"/>
      <c r="E77" s="204"/>
      <c r="F77" s="20">
        <v>1</v>
      </c>
      <c r="G77" s="20"/>
      <c r="H77" s="206">
        <f t="shared" si="9"/>
        <v>917.77</v>
      </c>
      <c r="I77" s="192"/>
      <c r="J77" s="20">
        <v>0.1</v>
      </c>
      <c r="K77" s="20">
        <f t="shared" si="10"/>
        <v>91.777000000000001</v>
      </c>
    </row>
    <row r="78" spans="1:11" x14ac:dyDescent="0.25">
      <c r="A78" s="204"/>
      <c r="B78" s="204" t="s">
        <v>37</v>
      </c>
      <c r="C78" s="204"/>
      <c r="D78" s="204"/>
      <c r="E78" s="204"/>
      <c r="F78" s="20">
        <v>1</v>
      </c>
      <c r="G78" s="20"/>
      <c r="H78" s="206">
        <f t="shared" si="9"/>
        <v>1610.79</v>
      </c>
      <c r="I78" s="192"/>
      <c r="J78" s="20">
        <v>0.1</v>
      </c>
      <c r="K78" s="20">
        <f t="shared" si="10"/>
        <v>161.07900000000001</v>
      </c>
    </row>
    <row r="79" spans="1:11" x14ac:dyDescent="0.25">
      <c r="G79" s="204" t="str">
        <f>+CONCATENATE("Metrado Total :",K73)</f>
        <v>Metrado Total :m3</v>
      </c>
      <c r="H79" s="204"/>
      <c r="I79" s="204"/>
      <c r="J79" s="21"/>
      <c r="K79" s="17">
        <f>+SUM(K75:K78)</f>
        <v>423.90899999999999</v>
      </c>
    </row>
    <row r="81" spans="1:11" x14ac:dyDescent="0.25">
      <c r="A81" s="25">
        <f>+A73+0.01</f>
        <v>3.0399999999999991</v>
      </c>
      <c r="B81" s="202" t="s">
        <v>66</v>
      </c>
      <c r="C81" s="202"/>
      <c r="D81" s="202"/>
      <c r="E81" s="202"/>
      <c r="F81" s="202"/>
      <c r="G81" s="202"/>
      <c r="H81" s="202"/>
      <c r="I81" s="202"/>
      <c r="J81" s="18" t="s">
        <v>22</v>
      </c>
      <c r="K81" s="23" t="s">
        <v>43</v>
      </c>
    </row>
    <row r="82" spans="1:11" x14ac:dyDescent="0.25">
      <c r="A82" s="17" t="s">
        <v>13</v>
      </c>
      <c r="B82" s="203" t="s">
        <v>14</v>
      </c>
      <c r="C82" s="203"/>
      <c r="D82" s="203"/>
      <c r="E82" s="203"/>
      <c r="F82" s="19" t="s">
        <v>20</v>
      </c>
      <c r="G82" s="19" t="s">
        <v>19</v>
      </c>
      <c r="H82" s="19" t="s">
        <v>18</v>
      </c>
      <c r="I82" s="19" t="s">
        <v>17</v>
      </c>
      <c r="J82" s="19" t="s">
        <v>16</v>
      </c>
      <c r="K82" s="19" t="s">
        <v>15</v>
      </c>
    </row>
    <row r="83" spans="1:11" x14ac:dyDescent="0.25">
      <c r="A83" s="204"/>
      <c r="B83" s="204" t="s">
        <v>34</v>
      </c>
      <c r="C83" s="204"/>
      <c r="D83" s="204"/>
      <c r="E83" s="204"/>
      <c r="F83" s="20">
        <v>1</v>
      </c>
      <c r="G83" s="20"/>
      <c r="H83" s="206">
        <f>+H75</f>
        <v>1376.32</v>
      </c>
      <c r="I83" s="192"/>
      <c r="J83" s="20">
        <v>0.15</v>
      </c>
      <c r="K83" s="20">
        <f>+PRODUCT(F83:J83)</f>
        <v>206.44799999999998</v>
      </c>
    </row>
    <row r="84" spans="1:11" x14ac:dyDescent="0.25">
      <c r="A84" s="204"/>
      <c r="B84" s="204" t="s">
        <v>35</v>
      </c>
      <c r="C84" s="204"/>
      <c r="D84" s="204"/>
      <c r="E84" s="204"/>
      <c r="F84" s="20">
        <v>1</v>
      </c>
      <c r="G84" s="20"/>
      <c r="H84" s="206">
        <f t="shared" ref="H84:H86" si="11">+H76</f>
        <v>334.21</v>
      </c>
      <c r="I84" s="192"/>
      <c r="J84" s="20">
        <v>0.15</v>
      </c>
      <c r="K84" s="20">
        <f t="shared" ref="K84:K86" si="12">+PRODUCT(F84:J84)</f>
        <v>50.131499999999996</v>
      </c>
    </row>
    <row r="85" spans="1:11" x14ac:dyDescent="0.25">
      <c r="A85" s="204"/>
      <c r="B85" s="204" t="s">
        <v>36</v>
      </c>
      <c r="C85" s="204"/>
      <c r="D85" s="204"/>
      <c r="E85" s="204"/>
      <c r="F85" s="20">
        <v>1</v>
      </c>
      <c r="G85" s="20"/>
      <c r="H85" s="206">
        <f t="shared" si="11"/>
        <v>917.77</v>
      </c>
      <c r="I85" s="192"/>
      <c r="J85" s="20">
        <v>0.15</v>
      </c>
      <c r="K85" s="20">
        <f t="shared" si="12"/>
        <v>137.66549999999998</v>
      </c>
    </row>
    <row r="86" spans="1:11" x14ac:dyDescent="0.25">
      <c r="A86" s="204"/>
      <c r="B86" s="204" t="s">
        <v>37</v>
      </c>
      <c r="C86" s="204"/>
      <c r="D86" s="204"/>
      <c r="E86" s="204"/>
      <c r="F86" s="20">
        <v>1</v>
      </c>
      <c r="G86" s="20"/>
      <c r="H86" s="206">
        <f t="shared" si="11"/>
        <v>1610.79</v>
      </c>
      <c r="I86" s="192"/>
      <c r="J86" s="20">
        <v>0.15</v>
      </c>
      <c r="K86" s="20">
        <f t="shared" si="12"/>
        <v>241.61849999999998</v>
      </c>
    </row>
    <row r="87" spans="1:11" x14ac:dyDescent="0.25">
      <c r="G87" s="204" t="str">
        <f>+CONCATENATE("Metrado Total :",K81)</f>
        <v>Metrado Total :m3</v>
      </c>
      <c r="H87" s="204"/>
      <c r="I87" s="204"/>
      <c r="J87" s="21"/>
      <c r="K87" s="17">
        <f>+SUM(K83:K86)</f>
        <v>635.86349999999993</v>
      </c>
    </row>
    <row r="89" spans="1:11" x14ac:dyDescent="0.25">
      <c r="A89" s="25">
        <f>+A81+0.01</f>
        <v>3.0499999999999989</v>
      </c>
      <c r="B89" s="202" t="s">
        <v>50</v>
      </c>
      <c r="C89" s="202"/>
      <c r="D89" s="202"/>
      <c r="E89" s="202"/>
      <c r="F89" s="202"/>
      <c r="G89" s="202"/>
      <c r="H89" s="202"/>
      <c r="I89" s="202"/>
      <c r="J89" s="18" t="s">
        <v>22</v>
      </c>
      <c r="K89" s="23" t="s">
        <v>43</v>
      </c>
    </row>
    <row r="90" spans="1:11" x14ac:dyDescent="0.25">
      <c r="A90" s="17" t="s">
        <v>13</v>
      </c>
      <c r="B90" s="203" t="s">
        <v>14</v>
      </c>
      <c r="C90" s="203"/>
      <c r="D90" s="203"/>
      <c r="E90" s="203"/>
      <c r="F90" s="19" t="s">
        <v>20</v>
      </c>
      <c r="G90" s="19" t="s">
        <v>19</v>
      </c>
      <c r="H90" s="19" t="s">
        <v>18</v>
      </c>
      <c r="I90" s="19" t="s">
        <v>17</v>
      </c>
      <c r="J90" s="19" t="s">
        <v>16</v>
      </c>
      <c r="K90" s="19" t="s">
        <v>15</v>
      </c>
    </row>
    <row r="91" spans="1:11" x14ac:dyDescent="0.25">
      <c r="A91" s="204"/>
      <c r="B91" s="204" t="s">
        <v>34</v>
      </c>
      <c r="C91" s="204"/>
      <c r="D91" s="204"/>
      <c r="E91" s="204"/>
      <c r="F91" s="20">
        <v>1</v>
      </c>
      <c r="G91" s="20"/>
      <c r="H91" s="20">
        <v>354.9</v>
      </c>
      <c r="I91" s="20">
        <v>0.15</v>
      </c>
      <c r="J91" s="20">
        <v>0.25</v>
      </c>
      <c r="K91" s="20">
        <f>+PRODUCT(F91:J91)</f>
        <v>13.308749999999998</v>
      </c>
    </row>
    <row r="92" spans="1:11" x14ac:dyDescent="0.25">
      <c r="A92" s="204"/>
      <c r="B92" s="193" t="s">
        <v>35</v>
      </c>
      <c r="C92" s="194"/>
      <c r="D92" s="194"/>
      <c r="E92" s="195"/>
      <c r="F92" s="20">
        <v>1</v>
      </c>
      <c r="G92" s="20"/>
      <c r="H92" s="20">
        <f>131.14/2</f>
        <v>65.569999999999993</v>
      </c>
      <c r="I92" s="20">
        <v>0.15</v>
      </c>
      <c r="J92" s="20">
        <v>0.25</v>
      </c>
      <c r="K92" s="20">
        <f t="shared" ref="K92:K96" si="13">+PRODUCT(F92:J92)</f>
        <v>2.4588749999999995</v>
      </c>
    </row>
    <row r="93" spans="1:11" x14ac:dyDescent="0.25">
      <c r="A93" s="204"/>
      <c r="B93" s="199"/>
      <c r="C93" s="200"/>
      <c r="D93" s="200"/>
      <c r="E93" s="201"/>
      <c r="F93" s="20">
        <v>1</v>
      </c>
      <c r="G93" s="20"/>
      <c r="H93" s="20">
        <f>+H92</f>
        <v>65.569999999999993</v>
      </c>
      <c r="I93" s="20">
        <v>0.15</v>
      </c>
      <c r="J93" s="20">
        <v>0.25</v>
      </c>
      <c r="K93" s="20">
        <f t="shared" si="13"/>
        <v>2.4588749999999995</v>
      </c>
    </row>
    <row r="94" spans="1:11" x14ac:dyDescent="0.25">
      <c r="A94" s="204"/>
      <c r="B94" s="193" t="s">
        <v>36</v>
      </c>
      <c r="C94" s="194"/>
      <c r="D94" s="194"/>
      <c r="E94" s="195"/>
      <c r="F94" s="20">
        <v>1</v>
      </c>
      <c r="G94" s="20"/>
      <c r="H94" s="20">
        <f>295.54/2</f>
        <v>147.77000000000001</v>
      </c>
      <c r="I94" s="20">
        <v>0.15</v>
      </c>
      <c r="J94" s="20">
        <v>0.25</v>
      </c>
      <c r="K94" s="20">
        <f t="shared" si="13"/>
        <v>5.5413750000000004</v>
      </c>
    </row>
    <row r="95" spans="1:11" x14ac:dyDescent="0.25">
      <c r="A95" s="204"/>
      <c r="B95" s="199"/>
      <c r="C95" s="200"/>
      <c r="D95" s="200"/>
      <c r="E95" s="201"/>
      <c r="F95" s="20">
        <v>1</v>
      </c>
      <c r="G95" s="20"/>
      <c r="H95" s="20">
        <f>+H94</f>
        <v>147.77000000000001</v>
      </c>
      <c r="I95" s="20">
        <v>0.15</v>
      </c>
      <c r="J95" s="20">
        <v>0.25</v>
      </c>
      <c r="K95" s="20">
        <f t="shared" si="13"/>
        <v>5.5413750000000004</v>
      </c>
    </row>
    <row r="96" spans="1:11" x14ac:dyDescent="0.25">
      <c r="A96" s="204"/>
      <c r="B96" s="204" t="s">
        <v>37</v>
      </c>
      <c r="C96" s="204"/>
      <c r="D96" s="204"/>
      <c r="E96" s="204"/>
      <c r="F96" s="20">
        <v>1</v>
      </c>
      <c r="G96" s="20"/>
      <c r="H96" s="20">
        <v>268.27</v>
      </c>
      <c r="I96" s="20">
        <v>0.15</v>
      </c>
      <c r="J96" s="20">
        <v>0.25</v>
      </c>
      <c r="K96" s="20">
        <f t="shared" si="13"/>
        <v>10.060124999999999</v>
      </c>
    </row>
    <row r="97" spans="1:11" x14ac:dyDescent="0.25">
      <c r="G97" s="204" t="str">
        <f>+CONCATENATE("Metrado Total :",K89)</f>
        <v>Metrado Total :m3</v>
      </c>
      <c r="H97" s="204"/>
      <c r="I97" s="204"/>
      <c r="J97" s="21"/>
      <c r="K97" s="17">
        <f>+SUM(K91:K96)</f>
        <v>39.369374999999998</v>
      </c>
    </row>
    <row r="98" spans="1:11" ht="15.75" thickBot="1" x14ac:dyDescent="0.3"/>
    <row r="99" spans="1:11" ht="15.75" thickBot="1" x14ac:dyDescent="0.3">
      <c r="A99" s="13" t="s">
        <v>51</v>
      </c>
      <c r="B99" s="103" t="s">
        <v>52</v>
      </c>
      <c r="C99" s="104"/>
      <c r="D99" s="104"/>
      <c r="E99" s="104"/>
      <c r="F99" s="104"/>
      <c r="G99" s="104"/>
      <c r="H99" s="104"/>
      <c r="I99" s="104"/>
      <c r="J99" s="104"/>
      <c r="K99" s="105"/>
    </row>
    <row r="100" spans="1:11" ht="15.75" thickBot="1" x14ac:dyDescent="0.3">
      <c r="A100" s="27">
        <f>+A99+0.01</f>
        <v>4.01</v>
      </c>
      <c r="B100" s="103" t="s">
        <v>57</v>
      </c>
      <c r="C100" s="104"/>
      <c r="D100" s="104"/>
      <c r="E100" s="104"/>
      <c r="F100" s="104"/>
      <c r="G100" s="104"/>
      <c r="H100" s="104"/>
      <c r="I100" s="104"/>
      <c r="J100" s="104"/>
      <c r="K100" s="105"/>
    </row>
    <row r="102" spans="1:11" x14ac:dyDescent="0.25">
      <c r="A102" s="25" t="s">
        <v>53</v>
      </c>
      <c r="B102" s="202" t="s">
        <v>55</v>
      </c>
      <c r="C102" s="202"/>
      <c r="D102" s="202"/>
      <c r="E102" s="202"/>
      <c r="F102" s="202"/>
      <c r="G102" s="202"/>
      <c r="H102" s="202"/>
      <c r="I102" s="202"/>
      <c r="J102" s="18" t="s">
        <v>22</v>
      </c>
      <c r="K102" s="23" t="s">
        <v>58</v>
      </c>
    </row>
    <row r="103" spans="1:11" x14ac:dyDescent="0.25">
      <c r="A103" s="17" t="s">
        <v>13</v>
      </c>
      <c r="B103" s="203" t="s">
        <v>14</v>
      </c>
      <c r="C103" s="203"/>
      <c r="D103" s="203"/>
      <c r="E103" s="203"/>
      <c r="F103" s="19" t="s">
        <v>20</v>
      </c>
      <c r="G103" s="19" t="s">
        <v>19</v>
      </c>
      <c r="H103" s="19" t="s">
        <v>18</v>
      </c>
      <c r="I103" s="19" t="s">
        <v>17</v>
      </c>
      <c r="J103" s="19" t="s">
        <v>56</v>
      </c>
      <c r="K103" s="19" t="s">
        <v>15</v>
      </c>
    </row>
    <row r="104" spans="1:11" x14ac:dyDescent="0.25">
      <c r="A104" s="204"/>
      <c r="B104" s="204" t="s">
        <v>34</v>
      </c>
      <c r="C104" s="204"/>
      <c r="D104" s="204"/>
      <c r="E104" s="204"/>
      <c r="F104" s="20">
        <f>+ROUNDDOWN(H91/3.5,0)</f>
        <v>101</v>
      </c>
      <c r="G104" s="2">
        <f>+ROUNDDOWN(H105/0.2,0)</f>
        <v>1</v>
      </c>
      <c r="H104" s="20">
        <f>3.5-0.05*2</f>
        <v>3.4</v>
      </c>
      <c r="I104" s="20"/>
      <c r="J104" s="20">
        <v>0.56000000000000005</v>
      </c>
      <c r="K104" s="20">
        <f>+PRODUCT(F104:J104)</f>
        <v>192.304</v>
      </c>
    </row>
    <row r="105" spans="1:11" x14ac:dyDescent="0.25">
      <c r="A105" s="204"/>
      <c r="B105" s="206"/>
      <c r="C105" s="191"/>
      <c r="D105" s="191"/>
      <c r="E105" s="192"/>
      <c r="F105" s="20">
        <f>+F104</f>
        <v>101</v>
      </c>
      <c r="G105" s="20">
        <f>+ROUNDDOWN(H104/0.2,0)</f>
        <v>17</v>
      </c>
      <c r="H105" s="20">
        <v>0.35</v>
      </c>
      <c r="I105" s="20"/>
      <c r="J105" s="20">
        <v>0.56000000000000005</v>
      </c>
      <c r="K105" s="20">
        <f>+PRODUCT(F105:J105)</f>
        <v>336.53199999999998</v>
      </c>
    </row>
    <row r="106" spans="1:11" x14ac:dyDescent="0.25">
      <c r="A106" s="204"/>
      <c r="B106" s="206"/>
      <c r="C106" s="191"/>
      <c r="D106" s="191"/>
      <c r="E106" s="192"/>
      <c r="F106" s="20">
        <v>1</v>
      </c>
      <c r="G106" s="2">
        <f>+ROUNDDOWN(H107/0.2,0)</f>
        <v>1</v>
      </c>
      <c r="H106" s="20">
        <f>+H91-F104*3.5</f>
        <v>1.3999999999999773</v>
      </c>
      <c r="I106" s="20"/>
      <c r="J106" s="20">
        <v>0.56000000000000005</v>
      </c>
      <c r="K106" s="20">
        <f t="shared" ref="K106:K107" si="14">+PRODUCT(F106:J106)</f>
        <v>0.78399999999998737</v>
      </c>
    </row>
    <row r="107" spans="1:11" x14ac:dyDescent="0.25">
      <c r="A107" s="204"/>
      <c r="B107" s="206"/>
      <c r="C107" s="191"/>
      <c r="D107" s="191"/>
      <c r="E107" s="192"/>
      <c r="F107" s="20">
        <v>1</v>
      </c>
      <c r="G107" s="20">
        <f>+ROUNDDOWN(H106/0.2,0)</f>
        <v>6</v>
      </c>
      <c r="H107" s="20">
        <f>+H105</f>
        <v>0.35</v>
      </c>
      <c r="I107" s="20"/>
      <c r="J107" s="20">
        <v>0.56000000000000005</v>
      </c>
      <c r="K107" s="20">
        <f t="shared" si="14"/>
        <v>1.1759999999999999</v>
      </c>
    </row>
    <row r="108" spans="1:11" x14ac:dyDescent="0.25">
      <c r="A108" s="204"/>
      <c r="B108" s="204" t="s">
        <v>35</v>
      </c>
      <c r="C108" s="204"/>
      <c r="D108" s="204"/>
      <c r="E108" s="204"/>
      <c r="F108" s="20">
        <f>+ROUNDDOWN(H92/3.5,0)</f>
        <v>18</v>
      </c>
      <c r="G108" s="2">
        <f>+ROUNDDOWN(H109/0.2,0)</f>
        <v>3</v>
      </c>
      <c r="H108" s="20">
        <f>3.5-0.05*2</f>
        <v>3.4</v>
      </c>
      <c r="I108" s="20"/>
      <c r="J108" s="20">
        <v>0.56000000000000005</v>
      </c>
      <c r="K108" s="20">
        <f>+PRODUCT(F108:J108)</f>
        <v>102.816</v>
      </c>
    </row>
    <row r="109" spans="1:11" x14ac:dyDescent="0.25">
      <c r="A109" s="204"/>
      <c r="B109" s="206"/>
      <c r="C109" s="191"/>
      <c r="D109" s="191"/>
      <c r="E109" s="192"/>
      <c r="F109" s="20">
        <f>+F108</f>
        <v>18</v>
      </c>
      <c r="G109" s="20">
        <f>+ROUNDDOWN(H108/0.2,0)</f>
        <v>17</v>
      </c>
      <c r="H109" s="20">
        <v>0.6</v>
      </c>
      <c r="I109" s="20"/>
      <c r="J109" s="20">
        <v>0.56000000000000005</v>
      </c>
      <c r="K109" s="20">
        <f>+PRODUCT(F109:J109)</f>
        <v>102.816</v>
      </c>
    </row>
    <row r="110" spans="1:11" x14ac:dyDescent="0.25">
      <c r="A110" s="204"/>
      <c r="B110" s="206"/>
      <c r="C110" s="191"/>
      <c r="D110" s="191"/>
      <c r="E110" s="192"/>
      <c r="F110" s="20">
        <v>1</v>
      </c>
      <c r="G110" s="2">
        <f>+ROUNDDOWN(H111/0.2,0)</f>
        <v>3</v>
      </c>
      <c r="H110" s="20">
        <f>+H92-F108*3.5</f>
        <v>2.5699999999999932</v>
      </c>
      <c r="I110" s="20"/>
      <c r="J110" s="20">
        <v>0.56000000000000005</v>
      </c>
      <c r="K110" s="20">
        <f t="shared" ref="K110:K111" si="15">+PRODUCT(F110:J110)</f>
        <v>4.317599999999989</v>
      </c>
    </row>
    <row r="111" spans="1:11" x14ac:dyDescent="0.25">
      <c r="A111" s="204"/>
      <c r="B111" s="206"/>
      <c r="C111" s="191"/>
      <c r="D111" s="191"/>
      <c r="E111" s="192"/>
      <c r="F111" s="20">
        <v>1</v>
      </c>
      <c r="G111" s="20">
        <f>+ROUNDDOWN(H110/0.2,0)</f>
        <v>12</v>
      </c>
      <c r="H111" s="20">
        <f>+H109</f>
        <v>0.6</v>
      </c>
      <c r="I111" s="20"/>
      <c r="J111" s="20">
        <v>0.56000000000000005</v>
      </c>
      <c r="K111" s="20">
        <f t="shared" si="15"/>
        <v>4.032</v>
      </c>
    </row>
    <row r="112" spans="1:11" x14ac:dyDescent="0.25">
      <c r="A112" s="204"/>
      <c r="B112" s="204" t="s">
        <v>36</v>
      </c>
      <c r="C112" s="204"/>
      <c r="D112" s="204"/>
      <c r="E112" s="204"/>
      <c r="F112" s="20">
        <f>+ROUNDDOWN(H94/3.5,0)</f>
        <v>42</v>
      </c>
      <c r="G112" s="2">
        <f>+ROUNDDOWN(H113/0.2,0)</f>
        <v>2</v>
      </c>
      <c r="H112" s="20">
        <f>3.5-0.05*2</f>
        <v>3.4</v>
      </c>
      <c r="I112" s="20"/>
      <c r="J112" s="20">
        <v>0.56000000000000005</v>
      </c>
      <c r="K112" s="20">
        <f>+PRODUCT(F112:J112)</f>
        <v>159.93600000000001</v>
      </c>
    </row>
    <row r="113" spans="1:11" x14ac:dyDescent="0.25">
      <c r="A113" s="204"/>
      <c r="B113" s="206"/>
      <c r="C113" s="191"/>
      <c r="D113" s="191"/>
      <c r="E113" s="192"/>
      <c r="F113" s="20">
        <f>+F112</f>
        <v>42</v>
      </c>
      <c r="G113" s="20">
        <f>+ROUNDDOWN(H112/0.2,0)</f>
        <v>17</v>
      </c>
      <c r="H113" s="20">
        <v>0.5</v>
      </c>
      <c r="I113" s="20"/>
      <c r="J113" s="20">
        <v>0.56000000000000005</v>
      </c>
      <c r="K113" s="20">
        <f>+PRODUCT(F113:J113)</f>
        <v>199.92000000000002</v>
      </c>
    </row>
    <row r="114" spans="1:11" x14ac:dyDescent="0.25">
      <c r="A114" s="204"/>
      <c r="B114" s="206"/>
      <c r="C114" s="191"/>
      <c r="D114" s="191"/>
      <c r="E114" s="192"/>
      <c r="F114" s="20">
        <v>1</v>
      </c>
      <c r="G114" s="2">
        <f>+ROUNDDOWN(H115/0.2,0)</f>
        <v>2</v>
      </c>
      <c r="H114" s="20">
        <f>+H94-F112*3.5</f>
        <v>0.77000000000001023</v>
      </c>
      <c r="I114" s="20"/>
      <c r="J114" s="20">
        <v>0.56000000000000005</v>
      </c>
      <c r="K114" s="20">
        <f t="shared" ref="K114:K115" si="16">+PRODUCT(F114:J114)</f>
        <v>0.86240000000001149</v>
      </c>
    </row>
    <row r="115" spans="1:11" x14ac:dyDescent="0.25">
      <c r="A115" s="204"/>
      <c r="B115" s="206"/>
      <c r="C115" s="191"/>
      <c r="D115" s="191"/>
      <c r="E115" s="192"/>
      <c r="F115" s="20">
        <v>1</v>
      </c>
      <c r="G115" s="20">
        <f>+ROUNDDOWN(H114/0.2,0)</f>
        <v>3</v>
      </c>
      <c r="H115" s="20">
        <f>+H113</f>
        <v>0.5</v>
      </c>
      <c r="I115" s="20"/>
      <c r="J115" s="20">
        <v>0.56000000000000005</v>
      </c>
      <c r="K115" s="20">
        <f t="shared" si="16"/>
        <v>0.84000000000000008</v>
      </c>
    </row>
    <row r="116" spans="1:11" x14ac:dyDescent="0.25">
      <c r="A116" s="204"/>
      <c r="B116" s="204" t="s">
        <v>37</v>
      </c>
      <c r="C116" s="204"/>
      <c r="D116" s="204"/>
      <c r="E116" s="204"/>
      <c r="F116" s="20">
        <f>+ROUNDDOWN(H96/3.5,0)</f>
        <v>76</v>
      </c>
      <c r="G116" s="2">
        <f>+ROUNDDOWN(H117/0.2,0)</f>
        <v>1</v>
      </c>
      <c r="H116" s="20">
        <f>3.5-0.05*2</f>
        <v>3.4</v>
      </c>
      <c r="I116" s="20"/>
      <c r="J116" s="20">
        <v>0.56000000000000005</v>
      </c>
      <c r="K116" s="20">
        <f>+PRODUCT(F116:J116)</f>
        <v>144.70400000000001</v>
      </c>
    </row>
    <row r="117" spans="1:11" x14ac:dyDescent="0.25">
      <c r="A117" s="204"/>
      <c r="B117" s="206"/>
      <c r="C117" s="191"/>
      <c r="D117" s="191"/>
      <c r="E117" s="192"/>
      <c r="F117" s="20">
        <f>+F116</f>
        <v>76</v>
      </c>
      <c r="G117" s="20">
        <f>+ROUNDDOWN(H116/0.2,0)</f>
        <v>17</v>
      </c>
      <c r="H117" s="20">
        <v>0.35</v>
      </c>
      <c r="I117" s="20"/>
      <c r="J117" s="20">
        <v>0.56000000000000005</v>
      </c>
      <c r="K117" s="20">
        <f>+PRODUCT(F117:J117)</f>
        <v>253.23200000000003</v>
      </c>
    </row>
    <row r="118" spans="1:11" x14ac:dyDescent="0.25">
      <c r="A118" s="204"/>
      <c r="B118" s="206"/>
      <c r="C118" s="191"/>
      <c r="D118" s="191"/>
      <c r="E118" s="192"/>
      <c r="F118" s="20">
        <v>1</v>
      </c>
      <c r="G118" s="2">
        <f>+ROUNDDOWN(H119/0.2,0)</f>
        <v>1</v>
      </c>
      <c r="H118" s="20">
        <f>+H96-F116*3.5</f>
        <v>2.2699999999999818</v>
      </c>
      <c r="I118" s="20"/>
      <c r="J118" s="20">
        <v>0.56000000000000005</v>
      </c>
      <c r="K118" s="20">
        <f t="shared" ref="K118:K119" si="17">+PRODUCT(F118:J118)</f>
        <v>1.2711999999999899</v>
      </c>
    </row>
    <row r="119" spans="1:11" x14ac:dyDescent="0.25">
      <c r="A119" s="204"/>
      <c r="B119" s="206"/>
      <c r="C119" s="191"/>
      <c r="D119" s="191"/>
      <c r="E119" s="192"/>
      <c r="F119" s="20">
        <v>1</v>
      </c>
      <c r="G119" s="20">
        <f>+ROUNDDOWN(H118/0.2,0)</f>
        <v>11</v>
      </c>
      <c r="H119" s="20">
        <f>+H117</f>
        <v>0.35</v>
      </c>
      <c r="I119" s="20"/>
      <c r="J119" s="20">
        <v>0.56000000000000005</v>
      </c>
      <c r="K119" s="20">
        <f t="shared" si="17"/>
        <v>2.1560000000000001</v>
      </c>
    </row>
    <row r="120" spans="1:11" x14ac:dyDescent="0.25">
      <c r="G120" s="190" t="str">
        <f>+CONCATENATE("Metrado Total :",K102)</f>
        <v>Metrado Total :kg</v>
      </c>
      <c r="H120" s="190"/>
      <c r="I120" s="190"/>
      <c r="K120" s="29">
        <f>+SUM(K104:K119)</f>
        <v>1507.6991999999998</v>
      </c>
    </row>
    <row r="122" spans="1:11" x14ac:dyDescent="0.25">
      <c r="A122" s="25" t="s">
        <v>54</v>
      </c>
      <c r="B122" s="202" t="s">
        <v>60</v>
      </c>
      <c r="C122" s="202"/>
      <c r="D122" s="202"/>
      <c r="E122" s="202"/>
      <c r="F122" s="202"/>
      <c r="G122" s="202"/>
      <c r="H122" s="202"/>
      <c r="I122" s="202"/>
      <c r="J122" s="18" t="s">
        <v>22</v>
      </c>
      <c r="K122" s="23" t="s">
        <v>38</v>
      </c>
    </row>
    <row r="123" spans="1:11" x14ac:dyDescent="0.25">
      <c r="A123" s="17" t="s">
        <v>13</v>
      </c>
      <c r="B123" s="203" t="s">
        <v>14</v>
      </c>
      <c r="C123" s="203"/>
      <c r="D123" s="203"/>
      <c r="E123" s="203"/>
      <c r="F123" s="19" t="s">
        <v>20</v>
      </c>
      <c r="G123" s="19" t="s">
        <v>19</v>
      </c>
      <c r="H123" s="19" t="s">
        <v>18</v>
      </c>
      <c r="I123" s="19" t="s">
        <v>17</v>
      </c>
      <c r="J123" s="19" t="s">
        <v>16</v>
      </c>
      <c r="K123" s="19" t="s">
        <v>15</v>
      </c>
    </row>
    <row r="124" spans="1:11" x14ac:dyDescent="0.25">
      <c r="A124" s="204"/>
      <c r="B124" s="192" t="s">
        <v>34</v>
      </c>
      <c r="C124" s="204"/>
      <c r="D124" s="204"/>
      <c r="E124" s="204"/>
      <c r="F124" s="20">
        <v>2</v>
      </c>
      <c r="G124" s="20"/>
      <c r="H124" s="20">
        <f>+H91</f>
        <v>354.9</v>
      </c>
      <c r="I124" s="20"/>
      <c r="J124" s="20">
        <v>0.15</v>
      </c>
      <c r="K124" s="20">
        <f>+PRODUCT(F124:J124)</f>
        <v>106.46999999999998</v>
      </c>
    </row>
    <row r="125" spans="1:11" x14ac:dyDescent="0.25">
      <c r="A125" s="204"/>
      <c r="B125" s="206"/>
      <c r="C125" s="191"/>
      <c r="D125" s="191"/>
      <c r="E125" s="192"/>
      <c r="F125" s="20">
        <f>+F104+F106</f>
        <v>102</v>
      </c>
      <c r="G125" s="20"/>
      <c r="H125" s="20">
        <v>0.15</v>
      </c>
      <c r="I125" s="20"/>
      <c r="J125" s="20">
        <v>0.15</v>
      </c>
      <c r="K125" s="20">
        <f t="shared" ref="K125:K131" si="18">+PRODUCT(F125:J125)</f>
        <v>2.2949999999999999</v>
      </c>
    </row>
    <row r="126" spans="1:11" x14ac:dyDescent="0.25">
      <c r="A126" s="204"/>
      <c r="B126" s="192" t="s">
        <v>35</v>
      </c>
      <c r="C126" s="204"/>
      <c r="D126" s="204"/>
      <c r="E126" s="204"/>
      <c r="F126" s="20">
        <v>2</v>
      </c>
      <c r="G126" s="20"/>
      <c r="H126" s="20">
        <f>+H92</f>
        <v>65.569999999999993</v>
      </c>
      <c r="I126" s="20"/>
      <c r="J126" s="20">
        <v>0.4</v>
      </c>
      <c r="K126" s="20">
        <f t="shared" si="18"/>
        <v>52.455999999999996</v>
      </c>
    </row>
    <row r="127" spans="1:11" x14ac:dyDescent="0.25">
      <c r="A127" s="204"/>
      <c r="B127" s="206"/>
      <c r="C127" s="191"/>
      <c r="D127" s="191"/>
      <c r="E127" s="192"/>
      <c r="F127" s="20">
        <f>+F108+F110</f>
        <v>19</v>
      </c>
      <c r="G127" s="20"/>
      <c r="H127" s="20">
        <v>0.15</v>
      </c>
      <c r="I127" s="20"/>
      <c r="J127" s="20">
        <v>0.4</v>
      </c>
      <c r="K127" s="20">
        <f t="shared" si="18"/>
        <v>1.1400000000000001</v>
      </c>
    </row>
    <row r="128" spans="1:11" x14ac:dyDescent="0.25">
      <c r="A128" s="204"/>
      <c r="B128" s="192" t="s">
        <v>36</v>
      </c>
      <c r="C128" s="204"/>
      <c r="D128" s="204"/>
      <c r="E128" s="204"/>
      <c r="F128" s="20">
        <v>2</v>
      </c>
      <c r="G128" s="20"/>
      <c r="H128" s="20">
        <f>+H94</f>
        <v>147.77000000000001</v>
      </c>
      <c r="I128" s="20"/>
      <c r="J128" s="20">
        <v>0.3</v>
      </c>
      <c r="K128" s="20">
        <f t="shared" si="18"/>
        <v>88.662000000000006</v>
      </c>
    </row>
    <row r="129" spans="1:11" x14ac:dyDescent="0.25">
      <c r="A129" s="204"/>
      <c r="B129" s="206"/>
      <c r="C129" s="191"/>
      <c r="D129" s="191"/>
      <c r="E129" s="192"/>
      <c r="F129" s="20">
        <f>+F112+F114</f>
        <v>43</v>
      </c>
      <c r="G129" s="20"/>
      <c r="H129" s="20">
        <v>0.15</v>
      </c>
      <c r="I129" s="20"/>
      <c r="J129" s="20">
        <v>0.3</v>
      </c>
      <c r="K129" s="20">
        <f t="shared" si="18"/>
        <v>1.9350000000000001</v>
      </c>
    </row>
    <row r="130" spans="1:11" x14ac:dyDescent="0.25">
      <c r="A130" s="204"/>
      <c r="B130" s="192" t="s">
        <v>37</v>
      </c>
      <c r="C130" s="204"/>
      <c r="D130" s="204"/>
      <c r="E130" s="204"/>
      <c r="F130" s="20">
        <v>2</v>
      </c>
      <c r="G130" s="20"/>
      <c r="H130" s="20">
        <f>+H96</f>
        <v>268.27</v>
      </c>
      <c r="I130" s="20"/>
      <c r="J130" s="20">
        <v>0.15</v>
      </c>
      <c r="K130" s="20">
        <f t="shared" si="18"/>
        <v>80.480999999999995</v>
      </c>
    </row>
    <row r="131" spans="1:11" x14ac:dyDescent="0.25">
      <c r="A131" s="204"/>
      <c r="B131" s="206"/>
      <c r="C131" s="191"/>
      <c r="D131" s="191"/>
      <c r="E131" s="192"/>
      <c r="F131" s="20">
        <f>+F117+F118</f>
        <v>77</v>
      </c>
      <c r="G131" s="20"/>
      <c r="H131" s="20">
        <v>0.15</v>
      </c>
      <c r="I131" s="20"/>
      <c r="J131" s="20">
        <v>0.15</v>
      </c>
      <c r="K131" s="20">
        <f t="shared" si="18"/>
        <v>1.7324999999999997</v>
      </c>
    </row>
    <row r="132" spans="1:11" x14ac:dyDescent="0.25">
      <c r="G132" s="190" t="str">
        <f>+CONCATENATE("Metrado Total :",K122)</f>
        <v>Metrado Total :m2</v>
      </c>
      <c r="H132" s="190"/>
      <c r="I132" s="190"/>
      <c r="K132" s="17">
        <f>+SUM(K124:K131)</f>
        <v>335.17149999999998</v>
      </c>
    </row>
    <row r="134" spans="1:11" x14ac:dyDescent="0.25">
      <c r="A134" s="25" t="s">
        <v>59</v>
      </c>
      <c r="B134" s="202" t="s">
        <v>73</v>
      </c>
      <c r="C134" s="202"/>
      <c r="D134" s="202"/>
      <c r="E134" s="202"/>
      <c r="F134" s="202"/>
      <c r="G134" s="202"/>
      <c r="H134" s="202"/>
      <c r="I134" s="202"/>
      <c r="J134" s="18" t="s">
        <v>22</v>
      </c>
      <c r="K134" s="23" t="s">
        <v>43</v>
      </c>
    </row>
    <row r="135" spans="1:11" x14ac:dyDescent="0.25">
      <c r="A135" s="17" t="s">
        <v>13</v>
      </c>
      <c r="B135" s="203" t="s">
        <v>14</v>
      </c>
      <c r="C135" s="203"/>
      <c r="D135" s="203"/>
      <c r="E135" s="203"/>
      <c r="F135" s="19" t="s">
        <v>20</v>
      </c>
      <c r="G135" s="19" t="s">
        <v>19</v>
      </c>
      <c r="H135" s="19" t="s">
        <v>18</v>
      </c>
      <c r="I135" s="19" t="s">
        <v>17</v>
      </c>
      <c r="J135" s="19" t="s">
        <v>16</v>
      </c>
      <c r="K135" s="19" t="s">
        <v>15</v>
      </c>
    </row>
    <row r="136" spans="1:11" x14ac:dyDescent="0.25">
      <c r="A136" s="204"/>
      <c r="B136" s="204" t="s">
        <v>34</v>
      </c>
      <c r="C136" s="204"/>
      <c r="D136" s="204"/>
      <c r="E136" s="204"/>
      <c r="F136" s="20">
        <v>1</v>
      </c>
      <c r="G136" s="20"/>
      <c r="H136" s="20">
        <f>+H124</f>
        <v>354.9</v>
      </c>
      <c r="I136" s="20">
        <v>0.15</v>
      </c>
      <c r="J136" s="20">
        <f>+J124+0.2</f>
        <v>0.35</v>
      </c>
      <c r="K136" s="20">
        <f>+PRODUCT(F136:J136)</f>
        <v>18.632249999999996</v>
      </c>
    </row>
    <row r="137" spans="1:11" x14ac:dyDescent="0.25">
      <c r="A137" s="204"/>
      <c r="B137" s="204" t="s">
        <v>35</v>
      </c>
      <c r="C137" s="204"/>
      <c r="D137" s="204"/>
      <c r="E137" s="204"/>
      <c r="F137" s="20">
        <v>1</v>
      </c>
      <c r="G137" s="20"/>
      <c r="H137" s="20">
        <f>+H92</f>
        <v>65.569999999999993</v>
      </c>
      <c r="I137" s="20">
        <f>+I136</f>
        <v>0.15</v>
      </c>
      <c r="J137" s="20">
        <f>+J126+0.2</f>
        <v>0.60000000000000009</v>
      </c>
      <c r="K137" s="20">
        <f t="shared" ref="K137" si="19">+PRODUCT(F137:J137)</f>
        <v>5.9013</v>
      </c>
    </row>
    <row r="138" spans="1:11" x14ac:dyDescent="0.25">
      <c r="A138" s="204"/>
      <c r="B138" s="204" t="s">
        <v>36</v>
      </c>
      <c r="C138" s="204"/>
      <c r="D138" s="204"/>
      <c r="E138" s="204"/>
      <c r="F138" s="20">
        <v>1</v>
      </c>
      <c r="G138" s="20"/>
      <c r="H138" s="20">
        <f>+H94</f>
        <v>147.77000000000001</v>
      </c>
      <c r="I138" s="20">
        <f t="shared" ref="I138:I139" si="20">+I137</f>
        <v>0.15</v>
      </c>
      <c r="J138" s="20">
        <f>+J128+0.2</f>
        <v>0.5</v>
      </c>
      <c r="K138" s="20">
        <f t="shared" ref="K138" si="21">+PRODUCT(F138:J138)</f>
        <v>11.082750000000001</v>
      </c>
    </row>
    <row r="139" spans="1:11" x14ac:dyDescent="0.25">
      <c r="A139" s="204"/>
      <c r="B139" s="204" t="s">
        <v>37</v>
      </c>
      <c r="C139" s="204"/>
      <c r="D139" s="204"/>
      <c r="E139" s="204"/>
      <c r="F139" s="20">
        <v>1</v>
      </c>
      <c r="G139" s="20"/>
      <c r="H139" s="20">
        <f t="shared" ref="H139" si="22">+H96</f>
        <v>268.27</v>
      </c>
      <c r="I139" s="20">
        <f t="shared" si="20"/>
        <v>0.15</v>
      </c>
      <c r="J139" s="20">
        <f>+J130+0.2</f>
        <v>0.35</v>
      </c>
      <c r="K139" s="20">
        <f t="shared" ref="K139" si="23">+PRODUCT(F139:J139)</f>
        <v>14.084174999999998</v>
      </c>
    </row>
    <row r="140" spans="1:11" x14ac:dyDescent="0.25">
      <c r="G140" s="190" t="str">
        <f>+CONCATENATE("Metrado Total :",K134)</f>
        <v>Metrado Total :m3</v>
      </c>
      <c r="H140" s="190"/>
      <c r="I140" s="190"/>
      <c r="K140" s="29">
        <f>+SUM(K136:K139)</f>
        <v>49.700474999999997</v>
      </c>
    </row>
    <row r="142" spans="1:11" x14ac:dyDescent="0.25">
      <c r="A142" s="25" t="s">
        <v>61</v>
      </c>
      <c r="B142" s="202" t="s">
        <v>62</v>
      </c>
      <c r="C142" s="202"/>
      <c r="D142" s="202"/>
      <c r="E142" s="202"/>
      <c r="F142" s="202"/>
      <c r="G142" s="202"/>
      <c r="H142" s="202"/>
      <c r="I142" s="202"/>
      <c r="J142" s="18" t="s">
        <v>22</v>
      </c>
      <c r="K142" s="23" t="s">
        <v>38</v>
      </c>
    </row>
    <row r="143" spans="1:11" x14ac:dyDescent="0.25">
      <c r="A143" s="17" t="s">
        <v>13</v>
      </c>
      <c r="B143" s="203" t="s">
        <v>14</v>
      </c>
      <c r="C143" s="203"/>
      <c r="D143" s="203"/>
      <c r="E143" s="203"/>
      <c r="F143" s="19" t="s">
        <v>20</v>
      </c>
      <c r="G143" s="19" t="s">
        <v>19</v>
      </c>
      <c r="H143" s="19" t="s">
        <v>18</v>
      </c>
      <c r="I143" s="19" t="s">
        <v>17</v>
      </c>
      <c r="J143" s="19" t="s">
        <v>16</v>
      </c>
      <c r="K143" s="19" t="s">
        <v>15</v>
      </c>
    </row>
    <row r="144" spans="1:11" x14ac:dyDescent="0.25">
      <c r="A144" s="204"/>
      <c r="B144" s="204" t="s">
        <v>34</v>
      </c>
      <c r="C144" s="204"/>
      <c r="D144" s="204"/>
      <c r="E144" s="204"/>
      <c r="F144" s="20">
        <v>1</v>
      </c>
      <c r="G144" s="20"/>
      <c r="H144" s="20">
        <f>+H91</f>
        <v>354.9</v>
      </c>
      <c r="I144" s="20"/>
      <c r="J144" s="20">
        <f>+J124</f>
        <v>0.15</v>
      </c>
      <c r="K144" s="20">
        <f>+PRODUCT(F144:J144)</f>
        <v>53.234999999999992</v>
      </c>
    </row>
    <row r="145" spans="1:11" x14ac:dyDescent="0.25">
      <c r="A145" s="204"/>
      <c r="B145" s="206"/>
      <c r="C145" s="191"/>
      <c r="D145" s="191"/>
      <c r="E145" s="192"/>
      <c r="F145" s="20">
        <v>1</v>
      </c>
      <c r="G145" s="20"/>
      <c r="H145" s="20">
        <f>+H144</f>
        <v>354.9</v>
      </c>
      <c r="I145" s="20">
        <f>+I136</f>
        <v>0.15</v>
      </c>
      <c r="J145" s="20"/>
      <c r="K145" s="20">
        <f t="shared" ref="K145:K151" si="24">+PRODUCT(F145:J145)</f>
        <v>53.234999999999992</v>
      </c>
    </row>
    <row r="146" spans="1:11" x14ac:dyDescent="0.25">
      <c r="A146" s="204"/>
      <c r="B146" s="204" t="s">
        <v>35</v>
      </c>
      <c r="C146" s="204"/>
      <c r="D146" s="204"/>
      <c r="E146" s="204"/>
      <c r="F146" s="20">
        <v>1</v>
      </c>
      <c r="G146" s="20"/>
      <c r="H146" s="20">
        <f t="shared" ref="H146" si="25">+H92</f>
        <v>65.569999999999993</v>
      </c>
      <c r="I146" s="20"/>
      <c r="J146" s="20">
        <f>+J126</f>
        <v>0.4</v>
      </c>
      <c r="K146" s="20">
        <f t="shared" si="24"/>
        <v>26.227999999999998</v>
      </c>
    </row>
    <row r="147" spans="1:11" x14ac:dyDescent="0.25">
      <c r="A147" s="204"/>
      <c r="B147" s="206"/>
      <c r="C147" s="191"/>
      <c r="D147" s="191"/>
      <c r="E147" s="192"/>
      <c r="F147" s="20">
        <v>1</v>
      </c>
      <c r="G147" s="20"/>
      <c r="H147" s="20">
        <f>+H146</f>
        <v>65.569999999999993</v>
      </c>
      <c r="I147" s="20">
        <f>+I137</f>
        <v>0.15</v>
      </c>
      <c r="J147" s="20"/>
      <c r="K147" s="20">
        <f t="shared" si="24"/>
        <v>9.8354999999999979</v>
      </c>
    </row>
    <row r="148" spans="1:11" x14ac:dyDescent="0.25">
      <c r="A148" s="204"/>
      <c r="B148" s="204" t="s">
        <v>36</v>
      </c>
      <c r="C148" s="204"/>
      <c r="D148" s="204"/>
      <c r="E148" s="204"/>
      <c r="F148" s="20">
        <v>1</v>
      </c>
      <c r="G148" s="20"/>
      <c r="H148" s="20">
        <f>+H94</f>
        <v>147.77000000000001</v>
      </c>
      <c r="I148" s="20"/>
      <c r="J148" s="20">
        <f>+J128</f>
        <v>0.3</v>
      </c>
      <c r="K148" s="20">
        <f t="shared" si="24"/>
        <v>44.331000000000003</v>
      </c>
    </row>
    <row r="149" spans="1:11" x14ac:dyDescent="0.25">
      <c r="A149" s="204"/>
      <c r="B149" s="206"/>
      <c r="C149" s="191"/>
      <c r="D149" s="191"/>
      <c r="E149" s="192"/>
      <c r="F149" s="20">
        <v>1</v>
      </c>
      <c r="G149" s="20"/>
      <c r="H149" s="20">
        <f>+H148</f>
        <v>147.77000000000001</v>
      </c>
      <c r="I149" s="20">
        <f>+I138</f>
        <v>0.15</v>
      </c>
      <c r="J149" s="20"/>
      <c r="K149" s="20">
        <f t="shared" si="24"/>
        <v>22.165500000000002</v>
      </c>
    </row>
    <row r="150" spans="1:11" x14ac:dyDescent="0.25">
      <c r="A150" s="204"/>
      <c r="B150" s="204" t="s">
        <v>37</v>
      </c>
      <c r="C150" s="204"/>
      <c r="D150" s="204"/>
      <c r="E150" s="204"/>
      <c r="F150" s="20">
        <v>1</v>
      </c>
      <c r="G150" s="20"/>
      <c r="H150" s="20">
        <f>+H96</f>
        <v>268.27</v>
      </c>
      <c r="I150" s="20"/>
      <c r="J150" s="20">
        <f>+J130</f>
        <v>0.15</v>
      </c>
      <c r="K150" s="20">
        <f t="shared" si="24"/>
        <v>40.240499999999997</v>
      </c>
    </row>
    <row r="151" spans="1:11" x14ac:dyDescent="0.25">
      <c r="A151" s="204"/>
      <c r="B151" s="206"/>
      <c r="C151" s="191"/>
      <c r="D151" s="191"/>
      <c r="E151" s="192"/>
      <c r="F151" s="20">
        <v>1</v>
      </c>
      <c r="G151" s="20"/>
      <c r="H151" s="20">
        <f>+H150</f>
        <v>268.27</v>
      </c>
      <c r="I151" s="20">
        <f>+I139</f>
        <v>0.15</v>
      </c>
      <c r="J151" s="20"/>
      <c r="K151" s="20">
        <f t="shared" si="24"/>
        <v>40.240499999999997</v>
      </c>
    </row>
    <row r="152" spans="1:11" x14ac:dyDescent="0.25">
      <c r="G152" s="190" t="str">
        <f>+CONCATENATE("Metrado Total :",K142)</f>
        <v>Metrado Total :m2</v>
      </c>
      <c r="H152" s="190"/>
      <c r="I152" s="190"/>
      <c r="K152" s="29">
        <f>+SUM(K144:K151)</f>
        <v>289.51099999999997</v>
      </c>
    </row>
    <row r="154" spans="1:11" x14ac:dyDescent="0.25">
      <c r="A154" s="25" t="s">
        <v>83</v>
      </c>
      <c r="B154" s="202" t="s">
        <v>84</v>
      </c>
      <c r="C154" s="202"/>
      <c r="D154" s="202"/>
      <c r="E154" s="202"/>
      <c r="F154" s="202"/>
      <c r="G154" s="202"/>
      <c r="H154" s="202"/>
      <c r="I154" s="202"/>
      <c r="J154" s="18" t="s">
        <v>22</v>
      </c>
      <c r="K154" s="23" t="s">
        <v>85</v>
      </c>
    </row>
    <row r="155" spans="1:11" x14ac:dyDescent="0.25">
      <c r="A155" s="17" t="s">
        <v>13</v>
      </c>
      <c r="B155" s="203" t="s">
        <v>14</v>
      </c>
      <c r="C155" s="203"/>
      <c r="D155" s="203"/>
      <c r="E155" s="203"/>
      <c r="F155" s="19" t="s">
        <v>20</v>
      </c>
      <c r="G155" s="19" t="s">
        <v>19</v>
      </c>
      <c r="H155" s="19" t="s">
        <v>18</v>
      </c>
      <c r="I155" s="19" t="s">
        <v>17</v>
      </c>
      <c r="J155" s="19" t="s">
        <v>16</v>
      </c>
      <c r="K155" s="19" t="s">
        <v>15</v>
      </c>
    </row>
    <row r="156" spans="1:11" x14ac:dyDescent="0.25">
      <c r="A156" s="204"/>
      <c r="B156" s="204" t="s">
        <v>34</v>
      </c>
      <c r="C156" s="204"/>
      <c r="D156" s="204"/>
      <c r="E156" s="204"/>
      <c r="F156" s="20">
        <v>1</v>
      </c>
      <c r="G156" s="20">
        <f>+F104+F106</f>
        <v>102</v>
      </c>
      <c r="H156" s="20"/>
      <c r="I156" s="20"/>
      <c r="J156" s="20">
        <f>+J124</f>
        <v>0.15</v>
      </c>
      <c r="K156" s="20">
        <f t="shared" ref="K156:K159" si="26">+PRODUCT(F156:J156)</f>
        <v>15.299999999999999</v>
      </c>
    </row>
    <row r="157" spans="1:11" x14ac:dyDescent="0.25">
      <c r="A157" s="204"/>
      <c r="B157" s="204" t="s">
        <v>35</v>
      </c>
      <c r="C157" s="204"/>
      <c r="D157" s="204"/>
      <c r="E157" s="204"/>
      <c r="F157" s="20">
        <v>1</v>
      </c>
      <c r="G157" s="20">
        <f>+F108+F110</f>
        <v>19</v>
      </c>
      <c r="H157" s="20"/>
      <c r="I157" s="20"/>
      <c r="J157" s="20">
        <f>+J126</f>
        <v>0.4</v>
      </c>
      <c r="K157" s="20">
        <f t="shared" si="26"/>
        <v>7.6000000000000005</v>
      </c>
    </row>
    <row r="158" spans="1:11" x14ac:dyDescent="0.25">
      <c r="A158" s="204"/>
      <c r="B158" s="204" t="s">
        <v>36</v>
      </c>
      <c r="C158" s="204"/>
      <c r="D158" s="204"/>
      <c r="E158" s="204"/>
      <c r="F158" s="20">
        <v>1</v>
      </c>
      <c r="G158" s="20">
        <f>+F112+F114</f>
        <v>43</v>
      </c>
      <c r="H158" s="20"/>
      <c r="I158" s="20"/>
      <c r="J158" s="20">
        <f>+J128</f>
        <v>0.3</v>
      </c>
      <c r="K158" s="20">
        <f t="shared" si="26"/>
        <v>12.9</v>
      </c>
    </row>
    <row r="159" spans="1:11" x14ac:dyDescent="0.25">
      <c r="A159" s="204"/>
      <c r="B159" s="204" t="s">
        <v>37</v>
      </c>
      <c r="C159" s="204"/>
      <c r="D159" s="204"/>
      <c r="E159" s="204"/>
      <c r="F159" s="20">
        <v>1</v>
      </c>
      <c r="G159" s="20">
        <f>+F117+F118</f>
        <v>77</v>
      </c>
      <c r="H159" s="20"/>
      <c r="I159" s="20"/>
      <c r="J159" s="20">
        <f>+J130</f>
        <v>0.15</v>
      </c>
      <c r="K159" s="20">
        <f t="shared" si="26"/>
        <v>11.549999999999999</v>
      </c>
    </row>
    <row r="160" spans="1:11" x14ac:dyDescent="0.25">
      <c r="G160" s="190" t="str">
        <f>+CONCATENATE("Metrado Total :",K154)</f>
        <v>Metrado Total :m</v>
      </c>
      <c r="H160" s="190"/>
      <c r="I160" s="190"/>
      <c r="K160" s="29">
        <f>+SUM(K156:K159)</f>
        <v>47.349999999999994</v>
      </c>
    </row>
    <row r="161" spans="1:11" ht="15.75" thickBot="1" x14ac:dyDescent="0.3"/>
    <row r="162" spans="1:11" ht="15.75" thickBot="1" x14ac:dyDescent="0.3">
      <c r="A162" s="27">
        <f>+A100+0.01</f>
        <v>4.0199999999999996</v>
      </c>
      <c r="B162" s="103" t="s">
        <v>69</v>
      </c>
      <c r="C162" s="104"/>
      <c r="D162" s="104"/>
      <c r="E162" s="104"/>
      <c r="F162" s="104"/>
      <c r="G162" s="104"/>
      <c r="H162" s="104"/>
      <c r="I162" s="104"/>
      <c r="J162" s="104"/>
      <c r="K162" s="105"/>
    </row>
    <row r="163" spans="1:11" x14ac:dyDescent="0.25">
      <c r="A163" s="25" t="s">
        <v>67</v>
      </c>
      <c r="B163" s="202" t="s">
        <v>68</v>
      </c>
      <c r="C163" s="202"/>
      <c r="D163" s="202"/>
      <c r="E163" s="202"/>
      <c r="F163" s="202"/>
      <c r="G163" s="202"/>
      <c r="H163" s="202"/>
      <c r="I163" s="202"/>
      <c r="J163" s="18" t="s">
        <v>22</v>
      </c>
      <c r="K163" s="23" t="s">
        <v>43</v>
      </c>
    </row>
    <row r="164" spans="1:11" x14ac:dyDescent="0.25">
      <c r="A164" s="17" t="s">
        <v>13</v>
      </c>
      <c r="B164" s="203" t="s">
        <v>14</v>
      </c>
      <c r="C164" s="203"/>
      <c r="D164" s="203"/>
      <c r="E164" s="203"/>
      <c r="F164" s="19" t="s">
        <v>20</v>
      </c>
      <c r="G164" s="19" t="s">
        <v>19</v>
      </c>
      <c r="H164" s="19" t="s">
        <v>18</v>
      </c>
      <c r="I164" s="19" t="s">
        <v>17</v>
      </c>
      <c r="J164" s="19" t="s">
        <v>16</v>
      </c>
      <c r="K164" s="19" t="s">
        <v>15</v>
      </c>
    </row>
    <row r="165" spans="1:11" x14ac:dyDescent="0.25">
      <c r="A165" s="207"/>
      <c r="B165" s="204" t="s">
        <v>34</v>
      </c>
      <c r="C165" s="204"/>
      <c r="D165" s="204"/>
      <c r="E165" s="204"/>
      <c r="F165" s="20">
        <v>1</v>
      </c>
      <c r="G165" s="20"/>
      <c r="H165" s="20">
        <v>60.26</v>
      </c>
      <c r="I165" s="20">
        <v>0.15</v>
      </c>
      <c r="J165" s="20">
        <v>0.15</v>
      </c>
      <c r="K165" s="20">
        <f>+PRODUCT(F165:J165)</f>
        <v>1.35585</v>
      </c>
    </row>
    <row r="166" spans="1:11" x14ac:dyDescent="0.25">
      <c r="A166" s="208"/>
      <c r="B166" s="204" t="s">
        <v>35</v>
      </c>
      <c r="C166" s="204"/>
      <c r="D166" s="204"/>
      <c r="E166" s="204"/>
      <c r="F166" s="20">
        <v>2</v>
      </c>
      <c r="G166" s="20"/>
      <c r="H166" s="20">
        <v>63.51</v>
      </c>
      <c r="I166" s="20">
        <v>0.15</v>
      </c>
      <c r="J166" s="20">
        <v>0.15</v>
      </c>
      <c r="K166" s="20">
        <f>+PRODUCT(F166:J166)</f>
        <v>2.8579499999999993</v>
      </c>
    </row>
    <row r="167" spans="1:11" x14ac:dyDescent="0.25">
      <c r="A167" s="209"/>
      <c r="B167" s="204" t="s">
        <v>36</v>
      </c>
      <c r="C167" s="204"/>
      <c r="D167" s="204"/>
      <c r="E167" s="204"/>
      <c r="F167" s="20">
        <v>3</v>
      </c>
      <c r="G167" s="20"/>
      <c r="H167" s="20">
        <v>54.13</v>
      </c>
      <c r="I167" s="20">
        <v>0.15</v>
      </c>
      <c r="J167" s="20">
        <v>0.15</v>
      </c>
      <c r="K167" s="20">
        <f t="shared" ref="K167" si="27">+PRODUCT(F167:J167)</f>
        <v>3.6537750000000004</v>
      </c>
    </row>
    <row r="168" spans="1:11" x14ac:dyDescent="0.25">
      <c r="G168" s="204" t="str">
        <f>+CONCATENATE("Metrado Total :",K163)</f>
        <v>Metrado Total :m3</v>
      </c>
      <c r="H168" s="204"/>
      <c r="I168" s="204"/>
      <c r="J168" s="21"/>
      <c r="K168" s="17">
        <f>+SUM(K165:K167)</f>
        <v>7.8675749999999995</v>
      </c>
    </row>
    <row r="170" spans="1:11" x14ac:dyDescent="0.25">
      <c r="A170" s="25" t="s">
        <v>70</v>
      </c>
      <c r="B170" s="202" t="s">
        <v>55</v>
      </c>
      <c r="C170" s="202"/>
      <c r="D170" s="202"/>
      <c r="E170" s="202"/>
      <c r="F170" s="202"/>
      <c r="G170" s="202"/>
      <c r="H170" s="202"/>
      <c r="I170" s="202"/>
      <c r="J170" s="18" t="s">
        <v>22</v>
      </c>
      <c r="K170" s="23" t="s">
        <v>58</v>
      </c>
    </row>
    <row r="171" spans="1:11" ht="15.75" thickBot="1" x14ac:dyDescent="0.3">
      <c r="A171" s="17" t="s">
        <v>13</v>
      </c>
      <c r="B171" s="222" t="s">
        <v>14</v>
      </c>
      <c r="C171" s="222"/>
      <c r="D171" s="222"/>
      <c r="E171" s="222"/>
      <c r="F171" s="30" t="s">
        <v>20</v>
      </c>
      <c r="G171" s="30" t="s">
        <v>19</v>
      </c>
      <c r="H171" s="30" t="s">
        <v>18</v>
      </c>
      <c r="I171" s="30" t="s">
        <v>17</v>
      </c>
      <c r="J171" s="30" t="s">
        <v>56</v>
      </c>
      <c r="K171" s="30" t="s">
        <v>15</v>
      </c>
    </row>
    <row r="172" spans="1:11" x14ac:dyDescent="0.25">
      <c r="A172" s="213"/>
      <c r="B172" s="215" t="str">
        <f>+B165</f>
        <v>Alameda Peatonal T-01</v>
      </c>
      <c r="C172" s="216"/>
      <c r="D172" s="216"/>
      <c r="E172" s="217"/>
      <c r="F172" s="32">
        <v>1</v>
      </c>
      <c r="G172" s="32">
        <f>+ROUNDDOWN(H165/3.5,0)*F165</f>
        <v>17</v>
      </c>
      <c r="H172" s="32">
        <v>3.5</v>
      </c>
      <c r="I172" s="32"/>
      <c r="J172" s="33">
        <v>0.56000000000000005</v>
      </c>
      <c r="K172" s="34">
        <f t="shared" ref="K172:K175" si="28">+PRODUCT(F172:J172)</f>
        <v>33.32</v>
      </c>
    </row>
    <row r="173" spans="1:11" x14ac:dyDescent="0.25">
      <c r="A173" s="213"/>
      <c r="B173" s="218"/>
      <c r="C173" s="197"/>
      <c r="D173" s="197"/>
      <c r="E173" s="198"/>
      <c r="F173" s="31">
        <v>1</v>
      </c>
      <c r="G173" s="31">
        <f>+F165</f>
        <v>1</v>
      </c>
      <c r="H173" s="31">
        <f>+H165-G172/2*H172</f>
        <v>30.509999999999998</v>
      </c>
      <c r="I173" s="31"/>
      <c r="J173" s="20">
        <v>0.56000000000000005</v>
      </c>
      <c r="K173" s="35">
        <f t="shared" si="28"/>
        <v>17.085599999999999</v>
      </c>
    </row>
    <row r="174" spans="1:11" x14ac:dyDescent="0.25">
      <c r="A174" s="213"/>
      <c r="B174" s="218"/>
      <c r="C174" s="197"/>
      <c r="D174" s="197"/>
      <c r="E174" s="198"/>
      <c r="F174" s="31">
        <f>+ROUNDUP((H172-0.1)/0.2,0)</f>
        <v>17</v>
      </c>
      <c r="G174" s="31">
        <f>+G172</f>
        <v>17</v>
      </c>
      <c r="H174" s="31">
        <v>0.45</v>
      </c>
      <c r="I174" s="31"/>
      <c r="J174" s="20">
        <v>0.56000000000000005</v>
      </c>
      <c r="K174" s="35">
        <f t="shared" si="28"/>
        <v>72.828000000000017</v>
      </c>
    </row>
    <row r="175" spans="1:11" ht="15.75" thickBot="1" x14ac:dyDescent="0.3">
      <c r="A175" s="213"/>
      <c r="B175" s="219"/>
      <c r="C175" s="220"/>
      <c r="D175" s="220"/>
      <c r="E175" s="221"/>
      <c r="F175" s="36">
        <f>+ROUNDUP((H174-0.1)/0.2,0)</f>
        <v>2</v>
      </c>
      <c r="G175" s="36">
        <f>+G173</f>
        <v>1</v>
      </c>
      <c r="H175" s="36">
        <v>0.45</v>
      </c>
      <c r="I175" s="36"/>
      <c r="J175" s="37">
        <v>0.56000000000000005</v>
      </c>
      <c r="K175" s="38">
        <f t="shared" si="28"/>
        <v>0.50400000000000011</v>
      </c>
    </row>
    <row r="176" spans="1:11" x14ac:dyDescent="0.25">
      <c r="A176" s="213"/>
      <c r="B176" s="215" t="str">
        <f>+B166</f>
        <v>Alameda Peatonal T-02</v>
      </c>
      <c r="C176" s="216"/>
      <c r="D176" s="216"/>
      <c r="E176" s="217"/>
      <c r="F176" s="33">
        <v>2</v>
      </c>
      <c r="G176" s="33">
        <f>+ROUNDDOWN(H166/3.5,0)*F166</f>
        <v>36</v>
      </c>
      <c r="H176" s="33">
        <v>3.5</v>
      </c>
      <c r="I176" s="33"/>
      <c r="J176" s="33">
        <v>0.56000000000000005</v>
      </c>
      <c r="K176" s="34">
        <f>+PRODUCT(F176:J176)</f>
        <v>141.12</v>
      </c>
    </row>
    <row r="177" spans="1:11" x14ac:dyDescent="0.25">
      <c r="A177" s="213"/>
      <c r="B177" s="218"/>
      <c r="C177" s="197"/>
      <c r="D177" s="197"/>
      <c r="E177" s="198"/>
      <c r="F177" s="20">
        <v>2</v>
      </c>
      <c r="G177" s="20">
        <f>+F166</f>
        <v>2</v>
      </c>
      <c r="H177" s="20">
        <f>+H166-G176/2*H176</f>
        <v>0.50999999999999801</v>
      </c>
      <c r="I177" s="20"/>
      <c r="J177" s="20">
        <v>0.56000000000000005</v>
      </c>
      <c r="K177" s="35">
        <f>+PRODUCT(F177:J177)</f>
        <v>1.1423999999999956</v>
      </c>
    </row>
    <row r="178" spans="1:11" x14ac:dyDescent="0.25">
      <c r="A178" s="213"/>
      <c r="B178" s="218"/>
      <c r="C178" s="197"/>
      <c r="D178" s="197"/>
      <c r="E178" s="198"/>
      <c r="F178" s="20">
        <f>+ROUNDUP((H176-0.1)/0.2,0)</f>
        <v>17</v>
      </c>
      <c r="G178" s="20">
        <f>+G176</f>
        <v>36</v>
      </c>
      <c r="H178" s="20">
        <v>0.45</v>
      </c>
      <c r="I178" s="20"/>
      <c r="J178" s="20">
        <v>0.56000000000000005</v>
      </c>
      <c r="K178" s="35">
        <f t="shared" ref="K178:K179" si="29">+PRODUCT(F178:J178)</f>
        <v>154.22400000000005</v>
      </c>
    </row>
    <row r="179" spans="1:11" ht="15.75" thickBot="1" x14ac:dyDescent="0.3">
      <c r="A179" s="213"/>
      <c r="B179" s="219"/>
      <c r="C179" s="220"/>
      <c r="D179" s="220"/>
      <c r="E179" s="221"/>
      <c r="F179" s="37">
        <f>+ROUNDUP((H177-0.1)/0.2,0)</f>
        <v>3</v>
      </c>
      <c r="G179" s="37">
        <f>+G177</f>
        <v>2</v>
      </c>
      <c r="H179" s="37">
        <v>0.45</v>
      </c>
      <c r="I179" s="37"/>
      <c r="J179" s="37">
        <v>0.56000000000000005</v>
      </c>
      <c r="K179" s="38">
        <f t="shared" si="29"/>
        <v>1.5120000000000002</v>
      </c>
    </row>
    <row r="180" spans="1:11" x14ac:dyDescent="0.25">
      <c r="A180" s="213"/>
      <c r="B180" s="215" t="str">
        <f>+B167</f>
        <v>Alameda Peatonal T-03</v>
      </c>
      <c r="C180" s="216"/>
      <c r="D180" s="216"/>
      <c r="E180" s="217"/>
      <c r="F180" s="33">
        <v>2</v>
      </c>
      <c r="G180" s="33">
        <f>+ROUNDDOWN(H167/3.5,0)*F167</f>
        <v>45</v>
      </c>
      <c r="H180" s="33">
        <v>3.5</v>
      </c>
      <c r="I180" s="33"/>
      <c r="J180" s="33">
        <v>0.56000000000000005</v>
      </c>
      <c r="K180" s="34">
        <f>+PRODUCT(F180:J180)</f>
        <v>176.4</v>
      </c>
    </row>
    <row r="181" spans="1:11" x14ac:dyDescent="0.25">
      <c r="A181" s="213"/>
      <c r="B181" s="218"/>
      <c r="C181" s="197"/>
      <c r="D181" s="197"/>
      <c r="E181" s="198"/>
      <c r="F181" s="20">
        <v>2</v>
      </c>
      <c r="G181" s="20">
        <f>+F167</f>
        <v>3</v>
      </c>
      <c r="H181" s="20">
        <f>+H167-G180/3*H180</f>
        <v>1.6300000000000026</v>
      </c>
      <c r="I181" s="20"/>
      <c r="J181" s="20">
        <v>0.56000000000000005</v>
      </c>
      <c r="K181" s="35">
        <f>+PRODUCT(F181:J181)</f>
        <v>5.4768000000000088</v>
      </c>
    </row>
    <row r="182" spans="1:11" x14ac:dyDescent="0.25">
      <c r="A182" s="213"/>
      <c r="B182" s="218"/>
      <c r="C182" s="197"/>
      <c r="D182" s="197"/>
      <c r="E182" s="198"/>
      <c r="F182" s="20">
        <f>+ROUNDUP((H180-0.1)/0.2,0)</f>
        <v>17</v>
      </c>
      <c r="G182" s="20">
        <f>+G180</f>
        <v>45</v>
      </c>
      <c r="H182" s="20">
        <v>0.45</v>
      </c>
      <c r="I182" s="20"/>
      <c r="J182" s="20">
        <v>0.56000000000000005</v>
      </c>
      <c r="K182" s="35">
        <f t="shared" ref="K182:K183" si="30">+PRODUCT(F182:J182)</f>
        <v>192.78000000000003</v>
      </c>
    </row>
    <row r="183" spans="1:11" ht="15.75" thickBot="1" x14ac:dyDescent="0.3">
      <c r="A183" s="214"/>
      <c r="B183" s="219"/>
      <c r="C183" s="220"/>
      <c r="D183" s="220"/>
      <c r="E183" s="221"/>
      <c r="F183" s="37">
        <f>+ROUNDUP((H181-0.1)/0.2,0)</f>
        <v>8</v>
      </c>
      <c r="G183" s="37">
        <f>+G181</f>
        <v>3</v>
      </c>
      <c r="H183" s="37">
        <v>0.45</v>
      </c>
      <c r="I183" s="37"/>
      <c r="J183" s="37">
        <v>0.56000000000000005</v>
      </c>
      <c r="K183" s="38">
        <f t="shared" si="30"/>
        <v>6.0480000000000009</v>
      </c>
    </row>
    <row r="184" spans="1:11" ht="15.75" thickBot="1" x14ac:dyDescent="0.3">
      <c r="G184" s="210" t="str">
        <f>+CONCATENATE("Metrado Total :",K170)</f>
        <v>Metrado Total :kg</v>
      </c>
      <c r="H184" s="211"/>
      <c r="I184" s="212"/>
      <c r="K184" s="39">
        <f>+SUM(K172:K183)</f>
        <v>802.44080000000008</v>
      </c>
    </row>
    <row r="186" spans="1:11" x14ac:dyDescent="0.25">
      <c r="A186" s="25" t="s">
        <v>71</v>
      </c>
      <c r="B186" s="202" t="s">
        <v>72</v>
      </c>
      <c r="C186" s="202"/>
      <c r="D186" s="202"/>
      <c r="E186" s="202"/>
      <c r="F186" s="202"/>
      <c r="G186" s="202"/>
      <c r="H186" s="202"/>
      <c r="I186" s="202"/>
      <c r="J186" s="18" t="s">
        <v>22</v>
      </c>
      <c r="K186" s="23" t="s">
        <v>38</v>
      </c>
    </row>
    <row r="187" spans="1:11" x14ac:dyDescent="0.25">
      <c r="A187" s="17" t="s">
        <v>13</v>
      </c>
      <c r="B187" s="203" t="s">
        <v>14</v>
      </c>
      <c r="C187" s="203"/>
      <c r="D187" s="203"/>
      <c r="E187" s="203"/>
      <c r="F187" s="19" t="s">
        <v>20</v>
      </c>
      <c r="G187" s="19" t="s">
        <v>19</v>
      </c>
      <c r="H187" s="19" t="s">
        <v>18</v>
      </c>
      <c r="I187" s="19" t="s">
        <v>17</v>
      </c>
      <c r="J187" s="19" t="s">
        <v>16</v>
      </c>
      <c r="K187" s="19" t="s">
        <v>15</v>
      </c>
    </row>
    <row r="188" spans="1:11" x14ac:dyDescent="0.25">
      <c r="A188" s="207"/>
      <c r="B188" s="193" t="s">
        <v>34</v>
      </c>
      <c r="C188" s="194"/>
      <c r="D188" s="194"/>
      <c r="E188" s="195"/>
      <c r="F188" s="31">
        <f>2*F172</f>
        <v>2</v>
      </c>
      <c r="G188" s="31"/>
      <c r="H188" s="31">
        <f>+H165</f>
        <v>60.26</v>
      </c>
      <c r="I188" s="31"/>
      <c r="J188" s="31">
        <v>0.4</v>
      </c>
      <c r="K188" s="20">
        <f t="shared" ref="K188:K193" si="31">+PRODUCT(F188:J188)</f>
        <v>48.207999999999998</v>
      </c>
    </row>
    <row r="189" spans="1:11" x14ac:dyDescent="0.25">
      <c r="A189" s="208"/>
      <c r="B189" s="199"/>
      <c r="C189" s="200"/>
      <c r="D189" s="200"/>
      <c r="E189" s="201"/>
      <c r="F189" s="31">
        <f>2*F174</f>
        <v>34</v>
      </c>
      <c r="G189" s="31"/>
      <c r="H189" s="31">
        <v>0.15</v>
      </c>
      <c r="I189" s="31"/>
      <c r="J189" s="31">
        <v>0.4</v>
      </c>
      <c r="K189" s="20">
        <f t="shared" si="31"/>
        <v>2.04</v>
      </c>
    </row>
    <row r="190" spans="1:11" x14ac:dyDescent="0.25">
      <c r="A190" s="208"/>
      <c r="B190" s="193" t="s">
        <v>35</v>
      </c>
      <c r="C190" s="194"/>
      <c r="D190" s="194"/>
      <c r="E190" s="195"/>
      <c r="F190" s="20">
        <f>2*F176</f>
        <v>4</v>
      </c>
      <c r="G190" s="20"/>
      <c r="H190" s="20">
        <f>+H166</f>
        <v>63.51</v>
      </c>
      <c r="I190" s="20"/>
      <c r="J190" s="20">
        <v>0.4</v>
      </c>
      <c r="K190" s="20">
        <f t="shared" si="31"/>
        <v>101.616</v>
      </c>
    </row>
    <row r="191" spans="1:11" x14ac:dyDescent="0.25">
      <c r="A191" s="208"/>
      <c r="B191" s="199"/>
      <c r="C191" s="200"/>
      <c r="D191" s="200"/>
      <c r="E191" s="201"/>
      <c r="F191" s="20">
        <f>+G176+G177</f>
        <v>38</v>
      </c>
      <c r="G191" s="20"/>
      <c r="H191" s="20">
        <v>0.15</v>
      </c>
      <c r="I191" s="20"/>
      <c r="J191" s="20">
        <v>0.4</v>
      </c>
      <c r="K191" s="20">
        <f t="shared" si="31"/>
        <v>2.2800000000000002</v>
      </c>
    </row>
    <row r="192" spans="1:11" x14ac:dyDescent="0.25">
      <c r="A192" s="208"/>
      <c r="B192" s="193" t="s">
        <v>36</v>
      </c>
      <c r="C192" s="194"/>
      <c r="D192" s="194"/>
      <c r="E192" s="195"/>
      <c r="F192" s="20">
        <f>2*F167</f>
        <v>6</v>
      </c>
      <c r="G192" s="20"/>
      <c r="H192" s="20">
        <f>+H167</f>
        <v>54.13</v>
      </c>
      <c r="I192" s="20"/>
      <c r="J192" s="20">
        <v>0.4</v>
      </c>
      <c r="K192" s="20">
        <f t="shared" si="31"/>
        <v>129.91200000000001</v>
      </c>
    </row>
    <row r="193" spans="1:11" x14ac:dyDescent="0.25">
      <c r="A193" s="209"/>
      <c r="B193" s="199"/>
      <c r="C193" s="200"/>
      <c r="D193" s="200"/>
      <c r="E193" s="201"/>
      <c r="F193" s="20">
        <f>+G180+G181</f>
        <v>48</v>
      </c>
      <c r="G193" s="20"/>
      <c r="H193" s="20">
        <v>0.15</v>
      </c>
      <c r="I193" s="20"/>
      <c r="J193" s="20">
        <v>0.4</v>
      </c>
      <c r="K193" s="20">
        <f t="shared" si="31"/>
        <v>2.88</v>
      </c>
    </row>
    <row r="194" spans="1:11" x14ac:dyDescent="0.25">
      <c r="G194" s="190" t="str">
        <f>+CONCATENATE("Metrado Total :",K186)</f>
        <v>Metrado Total :m2</v>
      </c>
      <c r="H194" s="190"/>
      <c r="I194" s="190"/>
      <c r="K194" s="17">
        <f>+SUM(K188:K193)</f>
        <v>286.93600000000004</v>
      </c>
    </row>
    <row r="196" spans="1:11" x14ac:dyDescent="0.25">
      <c r="A196" s="25" t="s">
        <v>74</v>
      </c>
      <c r="B196" s="202" t="s">
        <v>73</v>
      </c>
      <c r="C196" s="202"/>
      <c r="D196" s="202"/>
      <c r="E196" s="202"/>
      <c r="F196" s="202"/>
      <c r="G196" s="202"/>
      <c r="H196" s="202"/>
      <c r="I196" s="202"/>
      <c r="J196" s="18" t="s">
        <v>22</v>
      </c>
      <c r="K196" s="23" t="s">
        <v>43</v>
      </c>
    </row>
    <row r="197" spans="1:11" x14ac:dyDescent="0.25">
      <c r="A197" s="17" t="s">
        <v>13</v>
      </c>
      <c r="B197" s="203" t="s">
        <v>14</v>
      </c>
      <c r="C197" s="203"/>
      <c r="D197" s="203"/>
      <c r="E197" s="203"/>
      <c r="F197" s="19" t="s">
        <v>20</v>
      </c>
      <c r="G197" s="19" t="s">
        <v>19</v>
      </c>
      <c r="H197" s="19" t="s">
        <v>18</v>
      </c>
      <c r="I197" s="19" t="s">
        <v>17</v>
      </c>
      <c r="J197" s="19" t="s">
        <v>16</v>
      </c>
      <c r="K197" s="19" t="s">
        <v>15</v>
      </c>
    </row>
    <row r="198" spans="1:11" x14ac:dyDescent="0.25">
      <c r="A198" s="207"/>
      <c r="B198" s="204" t="s">
        <v>34</v>
      </c>
      <c r="C198" s="204"/>
      <c r="D198" s="204"/>
      <c r="E198" s="204"/>
      <c r="F198" s="31">
        <f>+F165</f>
        <v>1</v>
      </c>
      <c r="G198" s="31"/>
      <c r="H198" s="31">
        <f>+H165</f>
        <v>60.26</v>
      </c>
      <c r="I198" s="31">
        <v>0.15</v>
      </c>
      <c r="J198" s="31">
        <f>+J188</f>
        <v>0.4</v>
      </c>
      <c r="K198" s="20">
        <f t="shared" ref="K198:K200" si="32">+PRODUCT(F198:J198)</f>
        <v>3.6156000000000001</v>
      </c>
    </row>
    <row r="199" spans="1:11" x14ac:dyDescent="0.25">
      <c r="A199" s="208"/>
      <c r="B199" s="204" t="s">
        <v>35</v>
      </c>
      <c r="C199" s="204"/>
      <c r="D199" s="204"/>
      <c r="E199" s="204"/>
      <c r="F199" s="20">
        <f>+F166</f>
        <v>2</v>
      </c>
      <c r="G199" s="20"/>
      <c r="H199" s="20">
        <f>+H166</f>
        <v>63.51</v>
      </c>
      <c r="I199" s="20">
        <v>0.15</v>
      </c>
      <c r="J199" s="20">
        <f>+J190</f>
        <v>0.4</v>
      </c>
      <c r="K199" s="20">
        <f t="shared" si="32"/>
        <v>7.6211999999999991</v>
      </c>
    </row>
    <row r="200" spans="1:11" x14ac:dyDescent="0.25">
      <c r="A200" s="209"/>
      <c r="B200" s="204" t="s">
        <v>36</v>
      </c>
      <c r="C200" s="204"/>
      <c r="D200" s="204"/>
      <c r="E200" s="204"/>
      <c r="F200" s="20">
        <f>+F167</f>
        <v>3</v>
      </c>
      <c r="G200" s="20"/>
      <c r="H200" s="20">
        <f>+H167</f>
        <v>54.13</v>
      </c>
      <c r="I200" s="20">
        <f t="shared" ref="I200" si="33">+I199</f>
        <v>0.15</v>
      </c>
      <c r="J200" s="20">
        <f>+J192</f>
        <v>0.4</v>
      </c>
      <c r="K200" s="20">
        <f t="shared" si="32"/>
        <v>9.7434000000000012</v>
      </c>
    </row>
    <row r="201" spans="1:11" x14ac:dyDescent="0.25">
      <c r="G201" s="190" t="str">
        <f>+CONCATENATE("Metrado Total :",K196)</f>
        <v>Metrado Total :m3</v>
      </c>
      <c r="H201" s="190"/>
      <c r="I201" s="190"/>
      <c r="K201" s="29">
        <f>+SUM(K198:K200)</f>
        <v>20.9802</v>
      </c>
    </row>
    <row r="203" spans="1:11" x14ac:dyDescent="0.25">
      <c r="A203" s="25" t="s">
        <v>75</v>
      </c>
      <c r="B203" s="202" t="s">
        <v>62</v>
      </c>
      <c r="C203" s="202"/>
      <c r="D203" s="202"/>
      <c r="E203" s="202"/>
      <c r="F203" s="202"/>
      <c r="G203" s="202"/>
      <c r="H203" s="202"/>
      <c r="I203" s="202"/>
      <c r="J203" s="18" t="s">
        <v>22</v>
      </c>
      <c r="K203" s="23" t="s">
        <v>38</v>
      </c>
    </row>
    <row r="204" spans="1:11" x14ac:dyDescent="0.25">
      <c r="A204" s="17" t="s">
        <v>13</v>
      </c>
      <c r="B204" s="203" t="s">
        <v>14</v>
      </c>
      <c r="C204" s="203"/>
      <c r="D204" s="203"/>
      <c r="E204" s="203"/>
      <c r="F204" s="19" t="s">
        <v>20</v>
      </c>
      <c r="G204" s="19" t="s">
        <v>19</v>
      </c>
      <c r="H204" s="19" t="s">
        <v>18</v>
      </c>
      <c r="I204" s="19" t="s">
        <v>17</v>
      </c>
      <c r="J204" s="19" t="s">
        <v>16</v>
      </c>
      <c r="K204" s="19" t="s">
        <v>15</v>
      </c>
    </row>
    <row r="205" spans="1:11" x14ac:dyDescent="0.25">
      <c r="A205" s="204"/>
      <c r="B205" s="204" t="s">
        <v>35</v>
      </c>
      <c r="C205" s="204"/>
      <c r="D205" s="204"/>
      <c r="E205" s="204"/>
      <c r="F205" s="20">
        <f>+F199</f>
        <v>2</v>
      </c>
      <c r="G205" s="20"/>
      <c r="H205" s="20">
        <f>+H199</f>
        <v>63.51</v>
      </c>
      <c r="I205" s="20"/>
      <c r="J205" s="20">
        <f>+J199</f>
        <v>0.4</v>
      </c>
      <c r="K205" s="20">
        <f t="shared" ref="K205:K208" si="34">+PRODUCT(F205:J205)</f>
        <v>50.808</v>
      </c>
    </row>
    <row r="206" spans="1:11" x14ac:dyDescent="0.25">
      <c r="A206" s="204"/>
      <c r="B206" s="206"/>
      <c r="C206" s="191"/>
      <c r="D206" s="191"/>
      <c r="E206" s="192"/>
      <c r="F206" s="20">
        <f>+F199</f>
        <v>2</v>
      </c>
      <c r="G206" s="20"/>
      <c r="H206" s="20">
        <f>+H205</f>
        <v>63.51</v>
      </c>
      <c r="I206" s="20">
        <f>+I199</f>
        <v>0.15</v>
      </c>
      <c r="J206" s="20"/>
      <c r="K206" s="20">
        <f t="shared" si="34"/>
        <v>19.052999999999997</v>
      </c>
    </row>
    <row r="207" spans="1:11" x14ac:dyDescent="0.25">
      <c r="A207" s="204"/>
      <c r="B207" s="204" t="s">
        <v>36</v>
      </c>
      <c r="C207" s="204"/>
      <c r="D207" s="204"/>
      <c r="E207" s="204"/>
      <c r="F207" s="20">
        <f>+F200</f>
        <v>3</v>
      </c>
      <c r="G207" s="20"/>
      <c r="H207" s="20">
        <f>+H200</f>
        <v>54.13</v>
      </c>
      <c r="I207" s="20"/>
      <c r="J207" s="20">
        <f>+J200</f>
        <v>0.4</v>
      </c>
      <c r="K207" s="20">
        <f t="shared" si="34"/>
        <v>64.956000000000003</v>
      </c>
    </row>
    <row r="208" spans="1:11" x14ac:dyDescent="0.25">
      <c r="A208" s="204"/>
      <c r="B208" s="206"/>
      <c r="C208" s="191"/>
      <c r="D208" s="191"/>
      <c r="E208" s="192"/>
      <c r="F208" s="20">
        <f>+F200</f>
        <v>3</v>
      </c>
      <c r="G208" s="20"/>
      <c r="H208" s="20">
        <f>+H207</f>
        <v>54.13</v>
      </c>
      <c r="I208" s="20">
        <f>+I200</f>
        <v>0.15</v>
      </c>
      <c r="J208" s="20"/>
      <c r="K208" s="20">
        <f t="shared" si="34"/>
        <v>24.358500000000003</v>
      </c>
    </row>
    <row r="209" spans="1:11" x14ac:dyDescent="0.25">
      <c r="G209" s="190" t="str">
        <f>+CONCATENATE("Metrado Total :",K203)</f>
        <v>Metrado Total :m2</v>
      </c>
      <c r="H209" s="190"/>
      <c r="I209" s="190"/>
      <c r="K209" s="29">
        <f>+SUM(K205:K208)</f>
        <v>159.1755</v>
      </c>
    </row>
    <row r="211" spans="1:11" x14ac:dyDescent="0.25">
      <c r="A211" s="25" t="s">
        <v>86</v>
      </c>
      <c r="B211" s="202" t="s">
        <v>84</v>
      </c>
      <c r="C211" s="202"/>
      <c r="D211" s="202"/>
      <c r="E211" s="202"/>
      <c r="F211" s="202"/>
      <c r="G211" s="202"/>
      <c r="H211" s="202"/>
      <c r="I211" s="202"/>
      <c r="J211" s="18" t="s">
        <v>22</v>
      </c>
      <c r="K211" s="23" t="s">
        <v>85</v>
      </c>
    </row>
    <row r="212" spans="1:11" x14ac:dyDescent="0.25">
      <c r="A212" s="17" t="s">
        <v>13</v>
      </c>
      <c r="B212" s="203" t="s">
        <v>14</v>
      </c>
      <c r="C212" s="203"/>
      <c r="D212" s="203"/>
      <c r="E212" s="203"/>
      <c r="F212" s="19" t="s">
        <v>20</v>
      </c>
      <c r="G212" s="19" t="s">
        <v>19</v>
      </c>
      <c r="H212" s="19" t="s">
        <v>18</v>
      </c>
      <c r="I212" s="19" t="s">
        <v>17</v>
      </c>
      <c r="J212" s="19" t="s">
        <v>16</v>
      </c>
      <c r="K212" s="19" t="s">
        <v>15</v>
      </c>
    </row>
    <row r="213" spans="1:11" x14ac:dyDescent="0.25">
      <c r="A213" s="204"/>
      <c r="B213" s="204" t="s">
        <v>35</v>
      </c>
      <c r="C213" s="204"/>
      <c r="D213" s="204"/>
      <c r="E213" s="204"/>
      <c r="F213" s="20">
        <v>1</v>
      </c>
      <c r="G213" s="20">
        <f>+F190+F191</f>
        <v>42</v>
      </c>
      <c r="H213" s="20"/>
      <c r="I213" s="20"/>
      <c r="J213" s="20">
        <f>+J190</f>
        <v>0.4</v>
      </c>
      <c r="K213" s="20">
        <f t="shared" ref="K213:K214" si="35">+PRODUCT(F213:J213)</f>
        <v>16.8</v>
      </c>
    </row>
    <row r="214" spans="1:11" x14ac:dyDescent="0.25">
      <c r="A214" s="204"/>
      <c r="B214" s="204" t="s">
        <v>36</v>
      </c>
      <c r="C214" s="204"/>
      <c r="D214" s="204"/>
      <c r="E214" s="204"/>
      <c r="F214" s="20">
        <v>1</v>
      </c>
      <c r="G214" s="20">
        <f>+F192+F193</f>
        <v>54</v>
      </c>
      <c r="H214" s="20"/>
      <c r="I214" s="20"/>
      <c r="J214" s="20">
        <f>+J193</f>
        <v>0.4</v>
      </c>
      <c r="K214" s="20">
        <f t="shared" si="35"/>
        <v>21.6</v>
      </c>
    </row>
    <row r="215" spans="1:11" x14ac:dyDescent="0.25">
      <c r="G215" s="190" t="str">
        <f>+CONCATENATE("Metrado Total :",K211)</f>
        <v>Metrado Total :m</v>
      </c>
      <c r="H215" s="190"/>
      <c r="I215" s="190"/>
      <c r="K215" s="29">
        <f>+SUM(K213:K214)</f>
        <v>38.400000000000006</v>
      </c>
    </row>
    <row r="216" spans="1:11" ht="15.75" thickBot="1" x14ac:dyDescent="0.3"/>
    <row r="217" spans="1:11" ht="15.75" thickBot="1" x14ac:dyDescent="0.3">
      <c r="A217" s="13" t="s">
        <v>76</v>
      </c>
      <c r="B217" s="103" t="s">
        <v>77</v>
      </c>
      <c r="C217" s="104"/>
      <c r="D217" s="104"/>
      <c r="E217" s="104"/>
      <c r="F217" s="104"/>
      <c r="G217" s="104"/>
      <c r="H217" s="104"/>
      <c r="I217" s="104"/>
      <c r="J217" s="104"/>
      <c r="K217" s="105"/>
    </row>
    <row r="218" spans="1:11" ht="15.75" thickBot="1" x14ac:dyDescent="0.3">
      <c r="A218" s="27">
        <v>5.01</v>
      </c>
      <c r="B218" s="103" t="s">
        <v>78</v>
      </c>
      <c r="C218" s="104"/>
      <c r="D218" s="104"/>
      <c r="E218" s="104"/>
      <c r="F218" s="104"/>
      <c r="G218" s="104"/>
      <c r="H218" s="104"/>
      <c r="I218" s="104"/>
      <c r="J218" s="104"/>
      <c r="K218" s="105"/>
    </row>
    <row r="219" spans="1:11" x14ac:dyDescent="0.25">
      <c r="A219" s="25" t="s">
        <v>79</v>
      </c>
      <c r="B219" s="202" t="s">
        <v>80</v>
      </c>
      <c r="C219" s="202"/>
      <c r="D219" s="202"/>
      <c r="E219" s="202"/>
      <c r="F219" s="202"/>
      <c r="G219" s="202"/>
      <c r="H219" s="202"/>
      <c r="I219" s="202"/>
      <c r="J219" s="18" t="s">
        <v>22</v>
      </c>
      <c r="K219" s="23" t="s">
        <v>38</v>
      </c>
    </row>
    <row r="220" spans="1:11" x14ac:dyDescent="0.25">
      <c r="A220" s="17" t="s">
        <v>13</v>
      </c>
      <c r="B220" s="203" t="s">
        <v>14</v>
      </c>
      <c r="C220" s="203"/>
      <c r="D220" s="203"/>
      <c r="E220" s="203"/>
      <c r="F220" s="19" t="s">
        <v>20</v>
      </c>
      <c r="G220" s="19" t="s">
        <v>19</v>
      </c>
      <c r="H220" s="19" t="s">
        <v>18</v>
      </c>
      <c r="I220" s="19" t="s">
        <v>17</v>
      </c>
      <c r="J220" s="19" t="s">
        <v>16</v>
      </c>
      <c r="K220" s="19" t="s">
        <v>15</v>
      </c>
    </row>
    <row r="221" spans="1:11" x14ac:dyDescent="0.25">
      <c r="A221" s="204"/>
      <c r="B221" s="192" t="s">
        <v>34</v>
      </c>
      <c r="C221" s="204"/>
      <c r="D221" s="204"/>
      <c r="E221" s="204"/>
      <c r="F221" s="20">
        <v>1</v>
      </c>
      <c r="G221" s="20">
        <v>2</v>
      </c>
      <c r="H221" s="20">
        <f>+H136</f>
        <v>354.9</v>
      </c>
      <c r="I221" s="20"/>
      <c r="J221" s="20">
        <v>0.1</v>
      </c>
      <c r="K221" s="20">
        <f t="shared" ref="K221:K223" si="36">+PRODUCT(F221:J221)</f>
        <v>70.98</v>
      </c>
    </row>
    <row r="222" spans="1:11" x14ac:dyDescent="0.25">
      <c r="A222" s="204"/>
      <c r="B222" s="191"/>
      <c r="C222" s="191"/>
      <c r="D222" s="191"/>
      <c r="E222" s="192"/>
      <c r="F222" s="20">
        <v>1</v>
      </c>
      <c r="G222" s="20">
        <f>+ROUNDUP(H221/3.5,0)</f>
        <v>102</v>
      </c>
      <c r="H222" s="20"/>
      <c r="I222" s="20">
        <v>1</v>
      </c>
      <c r="J222" s="20">
        <v>0.1</v>
      </c>
      <c r="K222" s="20">
        <f t="shared" si="36"/>
        <v>10.200000000000001</v>
      </c>
    </row>
    <row r="223" spans="1:11" x14ac:dyDescent="0.25">
      <c r="A223" s="204"/>
      <c r="B223" s="192" t="s">
        <v>35</v>
      </c>
      <c r="C223" s="204"/>
      <c r="D223" s="204"/>
      <c r="E223" s="204"/>
      <c r="F223" s="20">
        <v>1</v>
      </c>
      <c r="G223" s="20">
        <v>2</v>
      </c>
      <c r="H223" s="20">
        <f>+H92</f>
        <v>65.569999999999993</v>
      </c>
      <c r="I223" s="20"/>
      <c r="J223" s="20">
        <v>0.1</v>
      </c>
      <c r="K223" s="20">
        <f t="shared" si="36"/>
        <v>13.113999999999999</v>
      </c>
    </row>
    <row r="224" spans="1:11" x14ac:dyDescent="0.25">
      <c r="A224" s="204"/>
      <c r="B224" s="191"/>
      <c r="C224" s="191"/>
      <c r="D224" s="191"/>
      <c r="E224" s="192"/>
      <c r="F224" s="20">
        <v>1</v>
      </c>
      <c r="G224" s="20">
        <f>+ROUNDUP(H223/3.5,0)</f>
        <v>19</v>
      </c>
      <c r="H224" s="20"/>
      <c r="I224" s="20">
        <v>1.2</v>
      </c>
      <c r="J224" s="20">
        <v>0.1</v>
      </c>
      <c r="K224" s="20">
        <f t="shared" ref="K224:K225" si="37">+PRODUCT(F224:J224)</f>
        <v>2.2800000000000002</v>
      </c>
    </row>
    <row r="225" spans="1:11" x14ac:dyDescent="0.25">
      <c r="A225" s="204"/>
      <c r="B225" s="192" t="s">
        <v>36</v>
      </c>
      <c r="C225" s="204"/>
      <c r="D225" s="204"/>
      <c r="E225" s="204"/>
      <c r="F225" s="20">
        <v>1</v>
      </c>
      <c r="G225" s="20">
        <v>2</v>
      </c>
      <c r="H225" s="20">
        <f>+H94</f>
        <v>147.77000000000001</v>
      </c>
      <c r="I225" s="20"/>
      <c r="J225" s="20">
        <v>0.1</v>
      </c>
      <c r="K225" s="20">
        <f t="shared" si="37"/>
        <v>29.554000000000002</v>
      </c>
    </row>
    <row r="226" spans="1:11" x14ac:dyDescent="0.25">
      <c r="A226" s="204"/>
      <c r="B226" s="191"/>
      <c r="C226" s="191"/>
      <c r="D226" s="191"/>
      <c r="E226" s="192"/>
      <c r="F226" s="20">
        <v>1</v>
      </c>
      <c r="G226" s="20">
        <f>+ROUNDUP(H225/3.5,0)</f>
        <v>43</v>
      </c>
      <c r="H226" s="20"/>
      <c r="I226" s="20">
        <v>1.2</v>
      </c>
      <c r="J226" s="20">
        <v>0.1</v>
      </c>
      <c r="K226" s="20">
        <f t="shared" ref="K226:K227" si="38">+PRODUCT(F226:J226)</f>
        <v>5.16</v>
      </c>
    </row>
    <row r="227" spans="1:11" x14ac:dyDescent="0.25">
      <c r="A227" s="204"/>
      <c r="B227" s="193" t="s">
        <v>37</v>
      </c>
      <c r="C227" s="194"/>
      <c r="D227" s="194"/>
      <c r="E227" s="195"/>
      <c r="F227" s="20">
        <v>1</v>
      </c>
      <c r="G227" s="20">
        <v>2</v>
      </c>
      <c r="H227" s="20">
        <f>+H96</f>
        <v>268.27</v>
      </c>
      <c r="I227" s="20"/>
      <c r="J227" s="20">
        <v>0.1</v>
      </c>
      <c r="K227" s="20">
        <f t="shared" si="38"/>
        <v>53.653999999999996</v>
      </c>
    </row>
    <row r="228" spans="1:11" x14ac:dyDescent="0.25">
      <c r="A228" s="204"/>
      <c r="B228" s="196"/>
      <c r="C228" s="197"/>
      <c r="D228" s="197"/>
      <c r="E228" s="198"/>
      <c r="F228" s="20">
        <v>1</v>
      </c>
      <c r="G228" s="20">
        <f>+ROUNDUP(H227/3.5,0)</f>
        <v>77</v>
      </c>
      <c r="H228" s="20"/>
      <c r="I228" s="20">
        <v>1</v>
      </c>
      <c r="J228" s="20">
        <v>0.1</v>
      </c>
      <c r="K228" s="20">
        <f t="shared" ref="K228:K229" si="39">+PRODUCT(F228:J228)</f>
        <v>7.7</v>
      </c>
    </row>
    <row r="229" spans="1:11" x14ac:dyDescent="0.25">
      <c r="A229" s="204"/>
      <c r="B229" s="196"/>
      <c r="C229" s="197"/>
      <c r="D229" s="197"/>
      <c r="E229" s="198"/>
      <c r="F229" s="20">
        <v>1</v>
      </c>
      <c r="G229" s="20">
        <v>2</v>
      </c>
      <c r="H229" s="20">
        <v>12.04</v>
      </c>
      <c r="I229" s="20"/>
      <c r="J229" s="20">
        <v>0.1</v>
      </c>
      <c r="K229" s="20">
        <f t="shared" si="39"/>
        <v>2.4079999999999999</v>
      </c>
    </row>
    <row r="230" spans="1:11" x14ac:dyDescent="0.25">
      <c r="A230" s="204"/>
      <c r="B230" s="196"/>
      <c r="C230" s="197"/>
      <c r="D230" s="197"/>
      <c r="E230" s="198"/>
      <c r="F230" s="20">
        <v>1</v>
      </c>
      <c r="G230" s="20">
        <f>+ROUNDUP(H229/3.5,0)</f>
        <v>4</v>
      </c>
      <c r="H230" s="20"/>
      <c r="I230" s="20">
        <v>1.2</v>
      </c>
      <c r="J230" s="20">
        <v>0.1</v>
      </c>
      <c r="K230" s="20">
        <f t="shared" ref="K230:K231" si="40">+PRODUCT(F230:J230)</f>
        <v>0.48</v>
      </c>
    </row>
    <row r="231" spans="1:11" x14ac:dyDescent="0.25">
      <c r="A231" s="204"/>
      <c r="B231" s="196"/>
      <c r="C231" s="197"/>
      <c r="D231" s="197"/>
      <c r="E231" s="198"/>
      <c r="F231" s="20">
        <v>1</v>
      </c>
      <c r="G231" s="20">
        <v>2</v>
      </c>
      <c r="H231" s="20">
        <v>10.56</v>
      </c>
      <c r="I231" s="20"/>
      <c r="J231" s="20">
        <v>0.1</v>
      </c>
      <c r="K231" s="20">
        <f t="shared" si="40"/>
        <v>2.1120000000000001</v>
      </c>
    </row>
    <row r="232" spans="1:11" x14ac:dyDescent="0.25">
      <c r="A232" s="204"/>
      <c r="B232" s="196"/>
      <c r="C232" s="197"/>
      <c r="D232" s="197"/>
      <c r="E232" s="198"/>
      <c r="F232" s="20">
        <v>1</v>
      </c>
      <c r="G232" s="20">
        <f>+ROUNDUP(H231/3.5,0)</f>
        <v>4</v>
      </c>
      <c r="H232" s="20"/>
      <c r="I232" s="20">
        <v>1.2</v>
      </c>
      <c r="J232" s="20">
        <v>0.1</v>
      </c>
      <c r="K232" s="20">
        <f t="shared" ref="K232:K233" si="41">+PRODUCT(F232:J232)</f>
        <v>0.48</v>
      </c>
    </row>
    <row r="233" spans="1:11" x14ac:dyDescent="0.25">
      <c r="A233" s="204"/>
      <c r="B233" s="196"/>
      <c r="C233" s="197"/>
      <c r="D233" s="197"/>
      <c r="E233" s="198"/>
      <c r="F233" s="20">
        <v>1</v>
      </c>
      <c r="G233" s="20">
        <v>2</v>
      </c>
      <c r="H233" s="20">
        <v>10.77</v>
      </c>
      <c r="I233" s="20"/>
      <c r="J233" s="20">
        <v>0.1</v>
      </c>
      <c r="K233" s="20">
        <f t="shared" si="41"/>
        <v>2.1539999999999999</v>
      </c>
    </row>
    <row r="234" spans="1:11" x14ac:dyDescent="0.25">
      <c r="A234" s="204"/>
      <c r="B234" s="196"/>
      <c r="C234" s="197"/>
      <c r="D234" s="197"/>
      <c r="E234" s="198"/>
      <c r="F234" s="20">
        <v>1</v>
      </c>
      <c r="G234" s="20">
        <f>+ROUNDUP(H233/3.5,0)</f>
        <v>4</v>
      </c>
      <c r="H234" s="20"/>
      <c r="I234" s="20">
        <v>1.2</v>
      </c>
      <c r="J234" s="20">
        <v>0.1</v>
      </c>
      <c r="K234" s="20">
        <f t="shared" ref="K234:K235" si="42">+PRODUCT(F234:J234)</f>
        <v>0.48</v>
      </c>
    </row>
    <row r="235" spans="1:11" x14ac:dyDescent="0.25">
      <c r="A235" s="204"/>
      <c r="B235" s="196"/>
      <c r="C235" s="197"/>
      <c r="D235" s="197"/>
      <c r="E235" s="198"/>
      <c r="F235" s="20">
        <v>1</v>
      </c>
      <c r="G235" s="20">
        <v>2</v>
      </c>
      <c r="H235" s="20">
        <v>11.54</v>
      </c>
      <c r="I235" s="20"/>
      <c r="J235" s="20">
        <v>0.1</v>
      </c>
      <c r="K235" s="20">
        <f t="shared" si="42"/>
        <v>2.3079999999999998</v>
      </c>
    </row>
    <row r="236" spans="1:11" x14ac:dyDescent="0.25">
      <c r="A236" s="204"/>
      <c r="B236" s="199"/>
      <c r="C236" s="200"/>
      <c r="D236" s="200"/>
      <c r="E236" s="201"/>
      <c r="F236" s="20">
        <v>1</v>
      </c>
      <c r="G236" s="20">
        <f>+ROUNDUP(H235/3.5,0)</f>
        <v>4</v>
      </c>
      <c r="H236" s="20"/>
      <c r="I236" s="20">
        <v>1.2</v>
      </c>
      <c r="J236" s="20">
        <v>0.1</v>
      </c>
      <c r="K236" s="20">
        <f t="shared" ref="K236" si="43">+PRODUCT(F236:J236)</f>
        <v>0.48</v>
      </c>
    </row>
    <row r="237" spans="1:11" x14ac:dyDescent="0.25">
      <c r="G237" s="190" t="str">
        <f>+CONCATENATE("Metrado Total :",K219)</f>
        <v>Metrado Total :m2</v>
      </c>
      <c r="H237" s="190"/>
      <c r="I237" s="190"/>
      <c r="K237" s="29">
        <f>+SUM(K221:K236)</f>
        <v>203.54399999999993</v>
      </c>
    </row>
    <row r="239" spans="1:11" x14ac:dyDescent="0.25">
      <c r="A239" s="25" t="s">
        <v>81</v>
      </c>
      <c r="B239" s="202" t="s">
        <v>82</v>
      </c>
      <c r="C239" s="202"/>
      <c r="D239" s="202"/>
      <c r="E239" s="202"/>
      <c r="F239" s="202"/>
      <c r="G239" s="202"/>
      <c r="H239" s="202"/>
      <c r="I239" s="202"/>
      <c r="J239" s="18" t="s">
        <v>22</v>
      </c>
      <c r="K239" s="23" t="s">
        <v>43</v>
      </c>
    </row>
    <row r="240" spans="1:11" x14ac:dyDescent="0.25">
      <c r="A240" s="17" t="s">
        <v>13</v>
      </c>
      <c r="B240" s="203" t="s">
        <v>14</v>
      </c>
      <c r="C240" s="203"/>
      <c r="D240" s="203"/>
      <c r="E240" s="203"/>
      <c r="F240" s="19" t="s">
        <v>20</v>
      </c>
      <c r="G240" s="19" t="s">
        <v>19</v>
      </c>
      <c r="H240" s="19" t="s">
        <v>18</v>
      </c>
      <c r="I240" s="19" t="s">
        <v>17</v>
      </c>
      <c r="J240" s="19" t="s">
        <v>16</v>
      </c>
      <c r="K240" s="19" t="s">
        <v>15</v>
      </c>
    </row>
    <row r="241" spans="1:11" x14ac:dyDescent="0.25">
      <c r="A241" s="204"/>
      <c r="B241" s="192" t="s">
        <v>34</v>
      </c>
      <c r="C241" s="204"/>
      <c r="D241" s="204"/>
      <c r="E241" s="204"/>
      <c r="F241" s="20">
        <v>1</v>
      </c>
      <c r="G241" s="20">
        <v>1</v>
      </c>
      <c r="H241" s="20">
        <f>+H221</f>
        <v>354.9</v>
      </c>
      <c r="I241" s="20">
        <f>+I222</f>
        <v>1</v>
      </c>
      <c r="J241" s="20">
        <f>+J221</f>
        <v>0.1</v>
      </c>
      <c r="K241" s="20">
        <f t="shared" ref="K241:K248" si="44">+PRODUCT(F241:J241)</f>
        <v>35.49</v>
      </c>
    </row>
    <row r="242" spans="1:11" x14ac:dyDescent="0.25">
      <c r="A242" s="204"/>
      <c r="B242" s="192" t="s">
        <v>35</v>
      </c>
      <c r="C242" s="204"/>
      <c r="D242" s="204"/>
      <c r="E242" s="204"/>
      <c r="F242" s="20">
        <v>1</v>
      </c>
      <c r="G242" s="20">
        <v>1</v>
      </c>
      <c r="H242" s="20">
        <f>+H223</f>
        <v>65.569999999999993</v>
      </c>
      <c r="I242" s="20">
        <f>+I224</f>
        <v>1.2</v>
      </c>
      <c r="J242" s="20">
        <f>+J223</f>
        <v>0.1</v>
      </c>
      <c r="K242" s="20">
        <f t="shared" si="44"/>
        <v>7.8683999999999985</v>
      </c>
    </row>
    <row r="243" spans="1:11" x14ac:dyDescent="0.25">
      <c r="A243" s="204"/>
      <c r="B243" s="192" t="s">
        <v>36</v>
      </c>
      <c r="C243" s="204"/>
      <c r="D243" s="204"/>
      <c r="E243" s="204"/>
      <c r="F243" s="20">
        <v>1</v>
      </c>
      <c r="G243" s="20">
        <v>1</v>
      </c>
      <c r="H243" s="20">
        <f>+H225</f>
        <v>147.77000000000001</v>
      </c>
      <c r="I243" s="20">
        <f>+I226</f>
        <v>1.2</v>
      </c>
      <c r="J243" s="20">
        <f>+J225</f>
        <v>0.1</v>
      </c>
      <c r="K243" s="20">
        <f t="shared" si="44"/>
        <v>17.732400000000002</v>
      </c>
    </row>
    <row r="244" spans="1:11" x14ac:dyDescent="0.25">
      <c r="A244" s="204"/>
      <c r="B244" s="193" t="s">
        <v>37</v>
      </c>
      <c r="C244" s="194"/>
      <c r="D244" s="194"/>
      <c r="E244" s="195"/>
      <c r="F244" s="20">
        <v>1</v>
      </c>
      <c r="G244" s="20">
        <v>1</v>
      </c>
      <c r="H244" s="20">
        <f>+H227</f>
        <v>268.27</v>
      </c>
      <c r="I244" s="20">
        <f>+I228</f>
        <v>1</v>
      </c>
      <c r="J244" s="20">
        <f>+J227</f>
        <v>0.1</v>
      </c>
      <c r="K244" s="20">
        <f t="shared" si="44"/>
        <v>26.826999999999998</v>
      </c>
    </row>
    <row r="245" spans="1:11" x14ac:dyDescent="0.25">
      <c r="A245" s="204"/>
      <c r="B245" s="196"/>
      <c r="C245" s="197"/>
      <c r="D245" s="197"/>
      <c r="E245" s="198"/>
      <c r="F245" s="20">
        <v>1</v>
      </c>
      <c r="G245" s="20">
        <v>1</v>
      </c>
      <c r="H245" s="20">
        <f>+H229</f>
        <v>12.04</v>
      </c>
      <c r="I245" s="20">
        <f>+I230</f>
        <v>1.2</v>
      </c>
      <c r="J245" s="20">
        <f>+J229</f>
        <v>0.1</v>
      </c>
      <c r="K245" s="20">
        <f t="shared" si="44"/>
        <v>1.4447999999999999</v>
      </c>
    </row>
    <row r="246" spans="1:11" x14ac:dyDescent="0.25">
      <c r="A246" s="204"/>
      <c r="B246" s="196"/>
      <c r="C246" s="197"/>
      <c r="D246" s="197"/>
      <c r="E246" s="198"/>
      <c r="F246" s="20">
        <v>1</v>
      </c>
      <c r="G246" s="20">
        <v>1</v>
      </c>
      <c r="H246" s="20">
        <f>+H231</f>
        <v>10.56</v>
      </c>
      <c r="I246" s="20">
        <f>+I232</f>
        <v>1.2</v>
      </c>
      <c r="J246" s="20">
        <f>+J231</f>
        <v>0.1</v>
      </c>
      <c r="K246" s="20">
        <f t="shared" si="44"/>
        <v>1.2672000000000001</v>
      </c>
    </row>
    <row r="247" spans="1:11" x14ac:dyDescent="0.25">
      <c r="A247" s="204"/>
      <c r="B247" s="196"/>
      <c r="C247" s="197"/>
      <c r="D247" s="197"/>
      <c r="E247" s="198"/>
      <c r="F247" s="20">
        <v>1</v>
      </c>
      <c r="G247" s="20">
        <v>1</v>
      </c>
      <c r="H247" s="20">
        <f>+H233</f>
        <v>10.77</v>
      </c>
      <c r="I247" s="20">
        <f>+I234</f>
        <v>1.2</v>
      </c>
      <c r="J247" s="20">
        <f>+J233</f>
        <v>0.1</v>
      </c>
      <c r="K247" s="20">
        <f t="shared" si="44"/>
        <v>1.2924</v>
      </c>
    </row>
    <row r="248" spans="1:11" x14ac:dyDescent="0.25">
      <c r="A248" s="204"/>
      <c r="B248" s="199"/>
      <c r="C248" s="200"/>
      <c r="D248" s="200"/>
      <c r="E248" s="201"/>
      <c r="F248" s="20">
        <v>1</v>
      </c>
      <c r="G248" s="20">
        <v>1</v>
      </c>
      <c r="H248" s="20">
        <f>+H235</f>
        <v>11.54</v>
      </c>
      <c r="I248" s="20">
        <f>+I236</f>
        <v>1.2</v>
      </c>
      <c r="J248" s="20">
        <f>+J235</f>
        <v>0.1</v>
      </c>
      <c r="K248" s="20">
        <f t="shared" si="44"/>
        <v>1.3848</v>
      </c>
    </row>
    <row r="249" spans="1:11" x14ac:dyDescent="0.25">
      <c r="G249" s="190" t="str">
        <f>+CONCATENATE("Metrado Total :",K239)</f>
        <v>Metrado Total :m3</v>
      </c>
      <c r="H249" s="190"/>
      <c r="I249" s="190"/>
      <c r="K249" s="29">
        <f>+SUM(K241:K248)</f>
        <v>93.307000000000002</v>
      </c>
    </row>
    <row r="251" spans="1:11" x14ac:dyDescent="0.25">
      <c r="A251" s="25" t="s">
        <v>88</v>
      </c>
      <c r="B251" s="202" t="s">
        <v>62</v>
      </c>
      <c r="C251" s="202"/>
      <c r="D251" s="202"/>
      <c r="E251" s="202"/>
      <c r="F251" s="202"/>
      <c r="G251" s="202"/>
      <c r="H251" s="202"/>
      <c r="I251" s="202"/>
      <c r="J251" s="18" t="s">
        <v>22</v>
      </c>
      <c r="K251" s="23" t="s">
        <v>38</v>
      </c>
    </row>
    <row r="252" spans="1:11" x14ac:dyDescent="0.25">
      <c r="A252" s="17" t="s">
        <v>13</v>
      </c>
      <c r="B252" s="203" t="s">
        <v>14</v>
      </c>
      <c r="C252" s="203"/>
      <c r="D252" s="203"/>
      <c r="E252" s="203"/>
      <c r="F252" s="19" t="s">
        <v>20</v>
      </c>
      <c r="G252" s="19" t="s">
        <v>19</v>
      </c>
      <c r="H252" s="19" t="s">
        <v>18</v>
      </c>
      <c r="I252" s="19" t="s">
        <v>17</v>
      </c>
      <c r="J252" s="19" t="s">
        <v>16</v>
      </c>
      <c r="K252" s="19" t="s">
        <v>15</v>
      </c>
    </row>
    <row r="253" spans="1:11" x14ac:dyDescent="0.25">
      <c r="A253" s="204"/>
      <c r="B253" s="204" t="s">
        <v>34</v>
      </c>
      <c r="C253" s="204"/>
      <c r="D253" s="204"/>
      <c r="E253" s="204"/>
      <c r="F253" s="20">
        <v>1</v>
      </c>
      <c r="G253" s="20">
        <f>+G241</f>
        <v>1</v>
      </c>
      <c r="H253" s="20">
        <f>+H241</f>
        <v>354.9</v>
      </c>
      <c r="I253" s="20">
        <f>+I241</f>
        <v>1</v>
      </c>
      <c r="J253" s="20"/>
      <c r="K253" s="20">
        <f>+PRODUCT(F253:J253)</f>
        <v>354.9</v>
      </c>
    </row>
    <row r="254" spans="1:11" x14ac:dyDescent="0.25">
      <c r="A254" s="204"/>
      <c r="B254" s="204" t="s">
        <v>35</v>
      </c>
      <c r="C254" s="204"/>
      <c r="D254" s="204"/>
      <c r="E254" s="204"/>
      <c r="F254" s="20">
        <v>1</v>
      </c>
      <c r="G254" s="20">
        <f t="shared" ref="G254:I260" si="45">+G242</f>
        <v>1</v>
      </c>
      <c r="H254" s="20">
        <f t="shared" si="45"/>
        <v>65.569999999999993</v>
      </c>
      <c r="I254" s="20">
        <f t="shared" si="45"/>
        <v>1.2</v>
      </c>
      <c r="J254" s="20"/>
      <c r="K254" s="20">
        <f t="shared" ref="K254:K260" si="46">+PRODUCT(F254:J254)</f>
        <v>78.683999999999983</v>
      </c>
    </row>
    <row r="255" spans="1:11" x14ac:dyDescent="0.25">
      <c r="A255" s="204"/>
      <c r="B255" s="204" t="s">
        <v>36</v>
      </c>
      <c r="C255" s="204"/>
      <c r="D255" s="204"/>
      <c r="E255" s="204"/>
      <c r="F255" s="20">
        <v>1</v>
      </c>
      <c r="G255" s="20">
        <f t="shared" si="45"/>
        <v>1</v>
      </c>
      <c r="H255" s="20">
        <f t="shared" si="45"/>
        <v>147.77000000000001</v>
      </c>
      <c r="I255" s="20">
        <f t="shared" si="45"/>
        <v>1.2</v>
      </c>
      <c r="J255" s="20"/>
      <c r="K255" s="20">
        <f t="shared" si="46"/>
        <v>177.32400000000001</v>
      </c>
    </row>
    <row r="256" spans="1:11" x14ac:dyDescent="0.25">
      <c r="A256" s="204"/>
      <c r="B256" s="205" t="s">
        <v>37</v>
      </c>
      <c r="C256" s="205"/>
      <c r="D256" s="205"/>
      <c r="E256" s="205"/>
      <c r="F256" s="20">
        <v>1</v>
      </c>
      <c r="G256" s="20">
        <f t="shared" si="45"/>
        <v>1</v>
      </c>
      <c r="H256" s="20">
        <f t="shared" si="45"/>
        <v>268.27</v>
      </c>
      <c r="I256" s="20">
        <f t="shared" si="45"/>
        <v>1</v>
      </c>
      <c r="J256" s="20"/>
      <c r="K256" s="20">
        <f t="shared" si="46"/>
        <v>268.27</v>
      </c>
    </row>
    <row r="257" spans="1:11" x14ac:dyDescent="0.25">
      <c r="A257" s="204"/>
      <c r="B257" s="205"/>
      <c r="C257" s="205"/>
      <c r="D257" s="205"/>
      <c r="E257" s="205"/>
      <c r="F257" s="20">
        <v>1</v>
      </c>
      <c r="G257" s="20">
        <f t="shared" si="45"/>
        <v>1</v>
      </c>
      <c r="H257" s="20">
        <f t="shared" si="45"/>
        <v>12.04</v>
      </c>
      <c r="I257" s="20">
        <f t="shared" si="45"/>
        <v>1.2</v>
      </c>
      <c r="J257" s="20"/>
      <c r="K257" s="20">
        <f t="shared" si="46"/>
        <v>14.447999999999999</v>
      </c>
    </row>
    <row r="258" spans="1:11" x14ac:dyDescent="0.25">
      <c r="A258" s="204"/>
      <c r="B258" s="205"/>
      <c r="C258" s="205"/>
      <c r="D258" s="205"/>
      <c r="E258" s="205"/>
      <c r="F258" s="20">
        <v>1</v>
      </c>
      <c r="G258" s="20">
        <f t="shared" si="45"/>
        <v>1</v>
      </c>
      <c r="H258" s="20">
        <f t="shared" si="45"/>
        <v>10.56</v>
      </c>
      <c r="I258" s="20">
        <f t="shared" si="45"/>
        <v>1.2</v>
      </c>
      <c r="J258" s="20"/>
      <c r="K258" s="20">
        <f t="shared" si="46"/>
        <v>12.672000000000001</v>
      </c>
    </row>
    <row r="259" spans="1:11" x14ac:dyDescent="0.25">
      <c r="A259" s="204"/>
      <c r="B259" s="205"/>
      <c r="C259" s="205"/>
      <c r="D259" s="205"/>
      <c r="E259" s="205"/>
      <c r="F259" s="20">
        <v>1</v>
      </c>
      <c r="G259" s="20">
        <f t="shared" si="45"/>
        <v>1</v>
      </c>
      <c r="H259" s="20">
        <f t="shared" si="45"/>
        <v>10.77</v>
      </c>
      <c r="I259" s="20">
        <f t="shared" si="45"/>
        <v>1.2</v>
      </c>
      <c r="J259" s="20"/>
      <c r="K259" s="20">
        <f t="shared" si="46"/>
        <v>12.923999999999999</v>
      </c>
    </row>
    <row r="260" spans="1:11" x14ac:dyDescent="0.25">
      <c r="A260" s="204"/>
      <c r="B260" s="205"/>
      <c r="C260" s="205"/>
      <c r="D260" s="205"/>
      <c r="E260" s="205"/>
      <c r="F260" s="20">
        <v>1</v>
      </c>
      <c r="G260" s="20">
        <f t="shared" si="45"/>
        <v>1</v>
      </c>
      <c r="H260" s="20">
        <f t="shared" si="45"/>
        <v>11.54</v>
      </c>
      <c r="I260" s="20">
        <f t="shared" si="45"/>
        <v>1.2</v>
      </c>
      <c r="J260" s="20"/>
      <c r="K260" s="20">
        <f t="shared" si="46"/>
        <v>13.847999999999999</v>
      </c>
    </row>
    <row r="261" spans="1:11" x14ac:dyDescent="0.25">
      <c r="G261" s="190" t="str">
        <f>+CONCATENATE("Metrado Total :",K251)</f>
        <v>Metrado Total :m2</v>
      </c>
      <c r="H261" s="190"/>
      <c r="I261" s="190"/>
      <c r="K261" s="29">
        <f>+SUM(K253:K260)</f>
        <v>933.06999999999982</v>
      </c>
    </row>
    <row r="263" spans="1:11" x14ac:dyDescent="0.25">
      <c r="A263" s="25" t="s">
        <v>87</v>
      </c>
      <c r="B263" s="202" t="s">
        <v>84</v>
      </c>
      <c r="C263" s="202"/>
      <c r="D263" s="202"/>
      <c r="E263" s="202"/>
      <c r="F263" s="202"/>
      <c r="G263" s="202"/>
      <c r="H263" s="202"/>
      <c r="I263" s="202"/>
      <c r="J263" s="18" t="s">
        <v>22</v>
      </c>
      <c r="K263" s="23" t="s">
        <v>85</v>
      </c>
    </row>
    <row r="264" spans="1:11" x14ac:dyDescent="0.25">
      <c r="A264" s="17" t="s">
        <v>13</v>
      </c>
      <c r="B264" s="203" t="s">
        <v>14</v>
      </c>
      <c r="C264" s="203"/>
      <c r="D264" s="203"/>
      <c r="E264" s="203"/>
      <c r="F264" s="19" t="s">
        <v>20</v>
      </c>
      <c r="G264" s="19" t="s">
        <v>19</v>
      </c>
      <c r="H264" s="19" t="s">
        <v>18</v>
      </c>
      <c r="I264" s="19" t="s">
        <v>17</v>
      </c>
      <c r="J264" s="19" t="s">
        <v>16</v>
      </c>
      <c r="K264" s="19" t="s">
        <v>15</v>
      </c>
    </row>
    <row r="265" spans="1:11" x14ac:dyDescent="0.25">
      <c r="A265" s="204"/>
      <c r="B265" s="204" t="s">
        <v>34</v>
      </c>
      <c r="C265" s="204"/>
      <c r="D265" s="204"/>
      <c r="E265" s="204"/>
      <c r="F265" s="20">
        <v>1</v>
      </c>
      <c r="G265" s="20">
        <f>+G222</f>
        <v>102</v>
      </c>
      <c r="H265" s="20"/>
      <c r="I265" s="20">
        <f>+I253</f>
        <v>1</v>
      </c>
      <c r="J265" s="20"/>
      <c r="K265" s="20">
        <f t="shared" ref="K265:K272" si="47">+PRODUCT(F265:J265)</f>
        <v>102</v>
      </c>
    </row>
    <row r="266" spans="1:11" x14ac:dyDescent="0.25">
      <c r="A266" s="204"/>
      <c r="B266" s="204" t="s">
        <v>35</v>
      </c>
      <c r="C266" s="204"/>
      <c r="D266" s="204"/>
      <c r="E266" s="204"/>
      <c r="F266" s="20">
        <v>1</v>
      </c>
      <c r="G266" s="20">
        <f>+G224</f>
        <v>19</v>
      </c>
      <c r="H266" s="20"/>
      <c r="I266" s="20">
        <f t="shared" ref="I266:I272" si="48">+I254</f>
        <v>1.2</v>
      </c>
      <c r="J266" s="20"/>
      <c r="K266" s="20">
        <f t="shared" si="47"/>
        <v>22.8</v>
      </c>
    </row>
    <row r="267" spans="1:11" x14ac:dyDescent="0.25">
      <c r="A267" s="204"/>
      <c r="B267" s="204" t="s">
        <v>36</v>
      </c>
      <c r="C267" s="204"/>
      <c r="D267" s="204"/>
      <c r="E267" s="204"/>
      <c r="F267" s="20">
        <v>1</v>
      </c>
      <c r="G267" s="20">
        <f>+G226</f>
        <v>43</v>
      </c>
      <c r="H267" s="20"/>
      <c r="I267" s="20">
        <f t="shared" si="48"/>
        <v>1.2</v>
      </c>
      <c r="J267" s="20"/>
      <c r="K267" s="20">
        <f t="shared" si="47"/>
        <v>51.6</v>
      </c>
    </row>
    <row r="268" spans="1:11" x14ac:dyDescent="0.25">
      <c r="A268" s="204"/>
      <c r="B268" s="205" t="s">
        <v>37</v>
      </c>
      <c r="C268" s="205"/>
      <c r="D268" s="205"/>
      <c r="E268" s="205"/>
      <c r="F268" s="20">
        <v>1</v>
      </c>
      <c r="G268" s="20">
        <f>+G228</f>
        <v>77</v>
      </c>
      <c r="H268" s="20"/>
      <c r="I268" s="20">
        <f t="shared" si="48"/>
        <v>1</v>
      </c>
      <c r="J268" s="20"/>
      <c r="K268" s="20">
        <f t="shared" si="47"/>
        <v>77</v>
      </c>
    </row>
    <row r="269" spans="1:11" x14ac:dyDescent="0.25">
      <c r="A269" s="204"/>
      <c r="B269" s="205"/>
      <c r="C269" s="205"/>
      <c r="D269" s="205"/>
      <c r="E269" s="205"/>
      <c r="F269" s="20">
        <v>1</v>
      </c>
      <c r="G269" s="20">
        <f>+G230</f>
        <v>4</v>
      </c>
      <c r="H269" s="20"/>
      <c r="I269" s="20">
        <f t="shared" si="48"/>
        <v>1.2</v>
      </c>
      <c r="J269" s="20"/>
      <c r="K269" s="20">
        <f t="shared" si="47"/>
        <v>4.8</v>
      </c>
    </row>
    <row r="270" spans="1:11" x14ac:dyDescent="0.25">
      <c r="A270" s="204"/>
      <c r="B270" s="205"/>
      <c r="C270" s="205"/>
      <c r="D270" s="205"/>
      <c r="E270" s="205"/>
      <c r="F270" s="20">
        <v>1</v>
      </c>
      <c r="G270" s="20">
        <f>+G232</f>
        <v>4</v>
      </c>
      <c r="H270" s="20"/>
      <c r="I270" s="20">
        <f t="shared" si="48"/>
        <v>1.2</v>
      </c>
      <c r="J270" s="20"/>
      <c r="K270" s="20">
        <f t="shared" si="47"/>
        <v>4.8</v>
      </c>
    </row>
    <row r="271" spans="1:11" x14ac:dyDescent="0.25">
      <c r="A271" s="204"/>
      <c r="B271" s="205"/>
      <c r="C271" s="205"/>
      <c r="D271" s="205"/>
      <c r="E271" s="205"/>
      <c r="F271" s="20">
        <v>1</v>
      </c>
      <c r="G271" s="20">
        <f>+G234</f>
        <v>4</v>
      </c>
      <c r="H271" s="20"/>
      <c r="I271" s="20">
        <f t="shared" si="48"/>
        <v>1.2</v>
      </c>
      <c r="J271" s="20"/>
      <c r="K271" s="20">
        <f t="shared" si="47"/>
        <v>4.8</v>
      </c>
    </row>
    <row r="272" spans="1:11" x14ac:dyDescent="0.25">
      <c r="A272" s="204"/>
      <c r="B272" s="205"/>
      <c r="C272" s="205"/>
      <c r="D272" s="205"/>
      <c r="E272" s="205"/>
      <c r="F272" s="20">
        <v>1</v>
      </c>
      <c r="G272" s="20">
        <f>+G236</f>
        <v>4</v>
      </c>
      <c r="H272" s="20"/>
      <c r="I272" s="20">
        <f t="shared" si="48"/>
        <v>1.2</v>
      </c>
      <c r="J272" s="20"/>
      <c r="K272" s="20">
        <f t="shared" si="47"/>
        <v>4.8</v>
      </c>
    </row>
    <row r="273" spans="1:11" x14ac:dyDescent="0.25">
      <c r="G273" s="190" t="str">
        <f>+CONCATENATE("Metrado Total :",K263)</f>
        <v>Metrado Total :m</v>
      </c>
      <c r="H273" s="190"/>
      <c r="I273" s="190"/>
      <c r="K273" s="29">
        <f>+SUM(K265:K272)</f>
        <v>272.60000000000002</v>
      </c>
    </row>
    <row r="274" spans="1:11" ht="15.75" thickBot="1" x14ac:dyDescent="0.3"/>
    <row r="275" spans="1:11" ht="15.75" thickBot="1" x14ac:dyDescent="0.3">
      <c r="A275" s="27">
        <f>+A218+0.01</f>
        <v>5.0199999999999996</v>
      </c>
      <c r="B275" s="103" t="s">
        <v>89</v>
      </c>
      <c r="C275" s="104"/>
      <c r="D275" s="104"/>
      <c r="E275" s="104"/>
      <c r="F275" s="104"/>
      <c r="G275" s="104"/>
      <c r="H275" s="104"/>
      <c r="I275" s="104"/>
      <c r="J275" s="104"/>
      <c r="K275" s="105"/>
    </row>
    <row r="276" spans="1:11" x14ac:dyDescent="0.25">
      <c r="A276" s="25" t="s">
        <v>79</v>
      </c>
      <c r="B276" s="202" t="s">
        <v>90</v>
      </c>
      <c r="C276" s="202"/>
      <c r="D276" s="202"/>
      <c r="E276" s="202"/>
      <c r="F276" s="202"/>
      <c r="G276" s="202"/>
      <c r="H276" s="202"/>
      <c r="I276" s="202"/>
      <c r="J276" s="18" t="s">
        <v>22</v>
      </c>
      <c r="K276" s="23" t="s">
        <v>38</v>
      </c>
    </row>
    <row r="277" spans="1:11" x14ac:dyDescent="0.25">
      <c r="A277" s="17" t="s">
        <v>13</v>
      </c>
      <c r="B277" s="203" t="s">
        <v>14</v>
      </c>
      <c r="C277" s="203"/>
      <c r="D277" s="203"/>
      <c r="E277" s="203"/>
      <c r="F277" s="19" t="s">
        <v>20</v>
      </c>
      <c r="G277" s="19" t="s">
        <v>19</v>
      </c>
      <c r="H277" s="19" t="s">
        <v>18</v>
      </c>
      <c r="I277" s="19" t="s">
        <v>17</v>
      </c>
      <c r="J277" s="19" t="s">
        <v>16</v>
      </c>
      <c r="K277" s="19" t="s">
        <v>15</v>
      </c>
    </row>
    <row r="278" spans="1:11" x14ac:dyDescent="0.25">
      <c r="A278" s="204"/>
      <c r="B278" s="193" t="s">
        <v>34</v>
      </c>
      <c r="C278" s="194"/>
      <c r="D278" s="194"/>
      <c r="E278" s="195"/>
      <c r="F278" s="20"/>
      <c r="G278" s="20">
        <v>1</v>
      </c>
      <c r="H278" s="20">
        <v>20.170000000000002</v>
      </c>
      <c r="I278" s="20">
        <v>0.15</v>
      </c>
      <c r="J278" s="20">
        <v>0.1</v>
      </c>
      <c r="K278" s="20">
        <f t="shared" ref="K278:K290" si="49">+PRODUCT(F278:J278)</f>
        <v>0.30255000000000004</v>
      </c>
    </row>
    <row r="279" spans="1:11" x14ac:dyDescent="0.25">
      <c r="A279" s="204"/>
      <c r="B279" s="196"/>
      <c r="C279" s="197"/>
      <c r="D279" s="197"/>
      <c r="E279" s="198"/>
      <c r="F279" s="20"/>
      <c r="G279" s="20">
        <v>4</v>
      </c>
      <c r="H279" s="20">
        <v>12.44</v>
      </c>
      <c r="I279" s="20">
        <v>0.15</v>
      </c>
      <c r="J279" s="20">
        <v>0.1</v>
      </c>
      <c r="K279" s="20">
        <f t="shared" si="49"/>
        <v>0.74639999999999995</v>
      </c>
    </row>
    <row r="280" spans="1:11" x14ac:dyDescent="0.25">
      <c r="A280" s="204"/>
      <c r="B280" s="196"/>
      <c r="C280" s="197"/>
      <c r="D280" s="197"/>
      <c r="E280" s="198"/>
      <c r="F280" s="20"/>
      <c r="G280" s="20">
        <v>4</v>
      </c>
      <c r="H280" s="20">
        <v>11.96</v>
      </c>
      <c r="I280" s="20">
        <v>0.15</v>
      </c>
      <c r="J280" s="20">
        <v>0.1</v>
      </c>
      <c r="K280" s="20">
        <f t="shared" si="49"/>
        <v>0.71760000000000002</v>
      </c>
    </row>
    <row r="281" spans="1:11" x14ac:dyDescent="0.25">
      <c r="A281" s="204"/>
      <c r="B281" s="196"/>
      <c r="C281" s="197"/>
      <c r="D281" s="197"/>
      <c r="E281" s="198"/>
      <c r="F281" s="20"/>
      <c r="G281" s="20">
        <v>1</v>
      </c>
      <c r="H281" s="20">
        <v>8.49</v>
      </c>
      <c r="I281" s="20">
        <v>0.15</v>
      </c>
      <c r="J281" s="20">
        <v>0.1</v>
      </c>
      <c r="K281" s="20">
        <f t="shared" si="49"/>
        <v>0.12735000000000002</v>
      </c>
    </row>
    <row r="282" spans="1:11" x14ac:dyDescent="0.25">
      <c r="A282" s="204"/>
      <c r="B282" s="196"/>
      <c r="C282" s="197"/>
      <c r="D282" s="197"/>
      <c r="E282" s="198"/>
      <c r="F282" s="20"/>
      <c r="G282" s="20">
        <v>1</v>
      </c>
      <c r="H282" s="20">
        <v>8.36</v>
      </c>
      <c r="I282" s="20">
        <v>0.15</v>
      </c>
      <c r="J282" s="20">
        <v>0.1</v>
      </c>
      <c r="K282" s="20">
        <f t="shared" si="49"/>
        <v>0.12539999999999998</v>
      </c>
    </row>
    <row r="283" spans="1:11" x14ac:dyDescent="0.25">
      <c r="A283" s="204"/>
      <c r="B283" s="196"/>
      <c r="C283" s="197"/>
      <c r="D283" s="197"/>
      <c r="E283" s="198"/>
      <c r="F283" s="20"/>
      <c r="G283" s="20">
        <v>1</v>
      </c>
      <c r="H283" s="20">
        <v>2.67</v>
      </c>
      <c r="I283" s="20">
        <v>0.15</v>
      </c>
      <c r="J283" s="20">
        <v>0.1</v>
      </c>
      <c r="K283" s="20">
        <f t="shared" si="49"/>
        <v>4.0050000000000002E-2</v>
      </c>
    </row>
    <row r="284" spans="1:11" x14ac:dyDescent="0.25">
      <c r="A284" s="204"/>
      <c r="B284" s="196"/>
      <c r="C284" s="197"/>
      <c r="D284" s="197"/>
      <c r="E284" s="198"/>
      <c r="F284" s="20"/>
      <c r="G284" s="20">
        <v>1</v>
      </c>
      <c r="H284" s="20">
        <v>2.81</v>
      </c>
      <c r="I284" s="20">
        <v>0.15</v>
      </c>
      <c r="J284" s="20">
        <v>0.1</v>
      </c>
      <c r="K284" s="20">
        <f t="shared" si="49"/>
        <v>4.215E-2</v>
      </c>
    </row>
    <row r="285" spans="1:11" x14ac:dyDescent="0.25">
      <c r="A285" s="204"/>
      <c r="B285" s="196"/>
      <c r="C285" s="197"/>
      <c r="D285" s="197"/>
      <c r="E285" s="198"/>
      <c r="F285" s="20"/>
      <c r="G285" s="20">
        <v>1</v>
      </c>
      <c r="H285" s="20">
        <v>2.73</v>
      </c>
      <c r="I285" s="20">
        <v>0.15</v>
      </c>
      <c r="J285" s="20">
        <v>0.1</v>
      </c>
      <c r="K285" s="20">
        <f t="shared" si="49"/>
        <v>4.095E-2</v>
      </c>
    </row>
    <row r="286" spans="1:11" x14ac:dyDescent="0.25">
      <c r="A286" s="204"/>
      <c r="B286" s="196"/>
      <c r="C286" s="197"/>
      <c r="D286" s="197"/>
      <c r="E286" s="198"/>
      <c r="F286" s="20"/>
      <c r="G286" s="20">
        <v>1</v>
      </c>
      <c r="H286" s="20">
        <v>2.4300000000000002</v>
      </c>
      <c r="I286" s="20">
        <v>0.15</v>
      </c>
      <c r="J286" s="20">
        <v>0.1</v>
      </c>
      <c r="K286" s="20">
        <f t="shared" si="49"/>
        <v>3.6450000000000003E-2</v>
      </c>
    </row>
    <row r="287" spans="1:11" x14ac:dyDescent="0.25">
      <c r="A287" s="204"/>
      <c r="B287" s="196"/>
      <c r="C287" s="197"/>
      <c r="D287" s="197"/>
      <c r="E287" s="198"/>
      <c r="F287" s="20"/>
      <c r="G287" s="20">
        <v>1</v>
      </c>
      <c r="H287" s="20">
        <v>2.77</v>
      </c>
      <c r="I287" s="20">
        <v>0.15</v>
      </c>
      <c r="J287" s="20">
        <v>0.1</v>
      </c>
      <c r="K287" s="20">
        <f t="shared" si="49"/>
        <v>4.1550000000000004E-2</v>
      </c>
    </row>
    <row r="288" spans="1:11" x14ac:dyDescent="0.25">
      <c r="A288" s="204"/>
      <c r="B288" s="196"/>
      <c r="C288" s="197"/>
      <c r="D288" s="197"/>
      <c r="E288" s="198"/>
      <c r="F288" s="20"/>
      <c r="G288" s="20">
        <v>1</v>
      </c>
      <c r="H288" s="20">
        <v>2.56</v>
      </c>
      <c r="I288" s="20">
        <v>0.15</v>
      </c>
      <c r="J288" s="20">
        <v>0.1</v>
      </c>
      <c r="K288" s="20">
        <f t="shared" si="49"/>
        <v>3.8400000000000004E-2</v>
      </c>
    </row>
    <row r="289" spans="1:11" x14ac:dyDescent="0.25">
      <c r="A289" s="204"/>
      <c r="B289" s="196"/>
      <c r="C289" s="197"/>
      <c r="D289" s="197"/>
      <c r="E289" s="198"/>
      <c r="F289" s="20"/>
      <c r="G289" s="20">
        <v>1</v>
      </c>
      <c r="H289" s="20">
        <v>6.7</v>
      </c>
      <c r="I289" s="20">
        <v>0.15</v>
      </c>
      <c r="J289" s="20">
        <v>0.1</v>
      </c>
      <c r="K289" s="20">
        <f t="shared" si="49"/>
        <v>0.10049999999999999</v>
      </c>
    </row>
    <row r="290" spans="1:11" x14ac:dyDescent="0.25">
      <c r="A290" s="204"/>
      <c r="B290" s="199"/>
      <c r="C290" s="200"/>
      <c r="D290" s="200"/>
      <c r="E290" s="201"/>
      <c r="F290" s="20"/>
      <c r="G290" s="20">
        <v>1</v>
      </c>
      <c r="H290" s="20">
        <v>6.57</v>
      </c>
      <c r="I290" s="20">
        <v>0.15</v>
      </c>
      <c r="J290" s="20">
        <v>0.1</v>
      </c>
      <c r="K290" s="20">
        <f t="shared" si="49"/>
        <v>9.8550000000000013E-2</v>
      </c>
    </row>
    <row r="291" spans="1:11" x14ac:dyDescent="0.25">
      <c r="A291" s="204"/>
      <c r="B291" s="28"/>
      <c r="C291" s="28"/>
      <c r="D291" s="28"/>
      <c r="E291" s="24"/>
      <c r="F291" s="20"/>
      <c r="G291" s="20"/>
      <c r="H291" s="20"/>
      <c r="I291" s="20"/>
      <c r="J291" s="20"/>
      <c r="K291" s="20"/>
    </row>
    <row r="292" spans="1:11" x14ac:dyDescent="0.25">
      <c r="A292" s="204"/>
      <c r="B292" s="28"/>
      <c r="C292" s="28"/>
      <c r="D292" s="28"/>
      <c r="E292" s="24"/>
      <c r="F292" s="20"/>
      <c r="G292" s="20"/>
      <c r="H292" s="20"/>
      <c r="I292" s="20"/>
      <c r="J292" s="20"/>
      <c r="K292" s="20"/>
    </row>
    <row r="293" spans="1:11" x14ac:dyDescent="0.25">
      <c r="A293" s="204"/>
      <c r="B293" s="28"/>
      <c r="C293" s="28"/>
      <c r="D293" s="28"/>
      <c r="E293" s="24"/>
      <c r="F293" s="20"/>
      <c r="G293" s="20"/>
      <c r="H293" s="20"/>
      <c r="I293" s="20"/>
      <c r="J293" s="20"/>
      <c r="K293" s="20"/>
    </row>
    <row r="294" spans="1:11" x14ac:dyDescent="0.25">
      <c r="A294" s="204"/>
      <c r="B294" s="28"/>
      <c r="C294" s="28"/>
      <c r="D294" s="28"/>
      <c r="E294" s="24"/>
      <c r="F294" s="20"/>
      <c r="G294" s="20"/>
      <c r="H294" s="20"/>
      <c r="I294" s="20"/>
      <c r="J294" s="20"/>
      <c r="K294" s="20"/>
    </row>
    <row r="295" spans="1:11" x14ac:dyDescent="0.25">
      <c r="A295" s="204"/>
      <c r="B295" s="28"/>
      <c r="C295" s="28"/>
      <c r="D295" s="28"/>
      <c r="E295" s="24"/>
      <c r="F295" s="20"/>
      <c r="G295" s="20"/>
      <c r="H295" s="20"/>
      <c r="I295" s="20"/>
      <c r="J295" s="20"/>
      <c r="K295" s="20"/>
    </row>
    <row r="296" spans="1:11" x14ac:dyDescent="0.25">
      <c r="A296" s="204"/>
      <c r="B296" s="28"/>
      <c r="C296" s="28"/>
      <c r="D296" s="28"/>
      <c r="E296" s="24"/>
      <c r="F296" s="20"/>
      <c r="G296" s="20"/>
      <c r="H296" s="20"/>
      <c r="I296" s="20"/>
      <c r="J296" s="20"/>
      <c r="K296" s="20"/>
    </row>
    <row r="297" spans="1:11" x14ac:dyDescent="0.25">
      <c r="A297" s="204"/>
      <c r="B297" s="28"/>
      <c r="C297" s="28"/>
      <c r="D297" s="28"/>
      <c r="E297" s="24"/>
      <c r="F297" s="20"/>
      <c r="G297" s="20"/>
      <c r="H297" s="20"/>
      <c r="I297" s="20"/>
      <c r="J297" s="20"/>
      <c r="K297" s="20"/>
    </row>
    <row r="298" spans="1:11" x14ac:dyDescent="0.25">
      <c r="A298" s="204"/>
      <c r="B298" s="28"/>
      <c r="C298" s="28"/>
      <c r="D298" s="28"/>
      <c r="E298" s="24"/>
      <c r="F298" s="20"/>
      <c r="G298" s="20"/>
      <c r="H298" s="20"/>
      <c r="I298" s="20"/>
      <c r="J298" s="20"/>
      <c r="K298" s="20"/>
    </row>
    <row r="299" spans="1:11" x14ac:dyDescent="0.25">
      <c r="A299" s="204"/>
      <c r="B299" s="28"/>
      <c r="C299" s="28"/>
      <c r="D299" s="28"/>
      <c r="E299" s="24"/>
      <c r="F299" s="20"/>
      <c r="G299" s="20"/>
      <c r="H299" s="20"/>
      <c r="I299" s="20"/>
      <c r="J299" s="20"/>
      <c r="K299" s="20"/>
    </row>
    <row r="300" spans="1:11" x14ac:dyDescent="0.25">
      <c r="A300" s="204"/>
      <c r="B300" s="28"/>
      <c r="C300" s="28"/>
      <c r="D300" s="28"/>
      <c r="E300" s="24"/>
      <c r="F300" s="20"/>
      <c r="G300" s="20"/>
      <c r="H300" s="20"/>
      <c r="I300" s="20"/>
      <c r="J300" s="20"/>
      <c r="K300" s="20"/>
    </row>
    <row r="301" spans="1:11" x14ac:dyDescent="0.25">
      <c r="A301" s="204"/>
      <c r="B301" s="28"/>
      <c r="C301" s="28"/>
      <c r="D301" s="28"/>
      <c r="E301" s="24"/>
      <c r="F301" s="20"/>
      <c r="G301" s="20"/>
      <c r="H301" s="20"/>
      <c r="I301" s="20"/>
      <c r="J301" s="20"/>
      <c r="K301" s="20"/>
    </row>
    <row r="302" spans="1:11" x14ac:dyDescent="0.25">
      <c r="A302" s="204"/>
      <c r="B302" s="28"/>
      <c r="C302" s="28"/>
      <c r="D302" s="28"/>
      <c r="E302" s="24"/>
      <c r="F302" s="20"/>
      <c r="G302" s="20"/>
      <c r="H302" s="20"/>
      <c r="I302" s="20"/>
      <c r="J302" s="20"/>
      <c r="K302" s="20"/>
    </row>
    <row r="303" spans="1:11" x14ac:dyDescent="0.25">
      <c r="A303" s="204"/>
      <c r="B303" s="28"/>
      <c r="C303" s="28"/>
      <c r="D303" s="28"/>
      <c r="E303" s="24"/>
      <c r="F303" s="20"/>
      <c r="G303" s="20"/>
      <c r="H303" s="20"/>
      <c r="I303" s="20"/>
      <c r="J303" s="20"/>
      <c r="K303" s="20"/>
    </row>
    <row r="304" spans="1:11" x14ac:dyDescent="0.25">
      <c r="A304" s="204"/>
      <c r="B304" s="28"/>
      <c r="C304" s="28"/>
      <c r="D304" s="28"/>
      <c r="E304" s="24"/>
      <c r="F304" s="20"/>
      <c r="G304" s="20"/>
      <c r="H304" s="20"/>
      <c r="I304" s="20"/>
      <c r="J304" s="20"/>
      <c r="K304" s="20"/>
    </row>
    <row r="305" spans="1:11" x14ac:dyDescent="0.25">
      <c r="A305" s="204"/>
      <c r="B305" s="28"/>
      <c r="C305" s="28"/>
      <c r="D305" s="28"/>
      <c r="E305" s="24"/>
      <c r="F305" s="20"/>
      <c r="G305" s="20"/>
      <c r="H305" s="20"/>
      <c r="I305" s="20"/>
      <c r="J305" s="20"/>
      <c r="K305" s="20"/>
    </row>
    <row r="306" spans="1:11" x14ac:dyDescent="0.25">
      <c r="A306" s="204"/>
      <c r="B306" s="28"/>
      <c r="C306" s="28"/>
      <c r="D306" s="28"/>
      <c r="E306" s="24"/>
      <c r="F306" s="20"/>
      <c r="G306" s="20"/>
      <c r="H306" s="20"/>
      <c r="I306" s="20"/>
      <c r="J306" s="20"/>
      <c r="K306" s="20"/>
    </row>
    <row r="307" spans="1:11" x14ac:dyDescent="0.25">
      <c r="A307" s="204"/>
      <c r="B307" s="28"/>
      <c r="C307" s="28"/>
      <c r="D307" s="28"/>
      <c r="E307" s="24"/>
      <c r="F307" s="20"/>
      <c r="G307" s="20"/>
      <c r="H307" s="20"/>
      <c r="I307" s="20"/>
      <c r="J307" s="20"/>
      <c r="K307" s="20"/>
    </row>
    <row r="308" spans="1:11" x14ac:dyDescent="0.25">
      <c r="A308" s="204"/>
      <c r="B308" s="28"/>
      <c r="C308" s="28"/>
      <c r="D308" s="28"/>
      <c r="E308" s="24"/>
      <c r="F308" s="20"/>
      <c r="G308" s="20"/>
      <c r="H308" s="20"/>
      <c r="I308" s="20"/>
      <c r="J308" s="20"/>
      <c r="K308" s="20"/>
    </row>
    <row r="309" spans="1:11" x14ac:dyDescent="0.25">
      <c r="A309" s="204"/>
      <c r="B309" s="28"/>
      <c r="C309" s="28"/>
      <c r="D309" s="28"/>
      <c r="E309" s="24"/>
      <c r="F309" s="20"/>
      <c r="G309" s="20"/>
      <c r="H309" s="20"/>
      <c r="I309" s="20"/>
      <c r="J309" s="20"/>
      <c r="K309" s="20"/>
    </row>
    <row r="310" spans="1:11" x14ac:dyDescent="0.25">
      <c r="A310" s="204"/>
      <c r="B310" s="28"/>
      <c r="C310" s="28"/>
      <c r="D310" s="28"/>
      <c r="E310" s="24"/>
      <c r="F310" s="20"/>
      <c r="G310" s="20"/>
      <c r="H310" s="20"/>
      <c r="I310" s="20"/>
      <c r="J310" s="20"/>
      <c r="K310" s="20"/>
    </row>
    <row r="311" spans="1:11" x14ac:dyDescent="0.25">
      <c r="A311" s="204"/>
      <c r="B311" s="28"/>
      <c r="C311" s="28"/>
      <c r="D311" s="28"/>
      <c r="E311" s="24"/>
      <c r="F311" s="20"/>
      <c r="G311" s="20"/>
      <c r="H311" s="20"/>
      <c r="I311" s="20"/>
      <c r="J311" s="20"/>
      <c r="K311" s="20"/>
    </row>
    <row r="312" spans="1:11" x14ac:dyDescent="0.25">
      <c r="A312" s="204"/>
      <c r="B312" s="28"/>
      <c r="C312" s="28"/>
      <c r="D312" s="28"/>
      <c r="E312" s="24"/>
      <c r="F312" s="20"/>
      <c r="G312" s="20"/>
      <c r="H312" s="20"/>
      <c r="I312" s="20"/>
      <c r="J312" s="20"/>
      <c r="K312" s="20"/>
    </row>
    <row r="313" spans="1:11" x14ac:dyDescent="0.25">
      <c r="A313" s="204"/>
      <c r="B313" s="28"/>
      <c r="C313" s="28"/>
      <c r="D313" s="28"/>
      <c r="E313" s="24"/>
      <c r="F313" s="20"/>
      <c r="G313" s="20"/>
      <c r="H313" s="20"/>
      <c r="I313" s="20"/>
      <c r="J313" s="20"/>
      <c r="K313" s="20"/>
    </row>
    <row r="314" spans="1:11" x14ac:dyDescent="0.25">
      <c r="A314" s="204"/>
      <c r="B314" s="28"/>
      <c r="C314" s="28"/>
      <c r="D314" s="28"/>
      <c r="E314" s="24"/>
      <c r="F314" s="20"/>
      <c r="G314" s="20"/>
      <c r="H314" s="20"/>
      <c r="I314" s="20"/>
      <c r="J314" s="20"/>
      <c r="K314" s="20"/>
    </row>
    <row r="315" spans="1:11" x14ac:dyDescent="0.25">
      <c r="A315" s="204"/>
      <c r="B315" s="28"/>
      <c r="C315" s="28"/>
      <c r="D315" s="28"/>
      <c r="E315" s="24"/>
      <c r="F315" s="20"/>
      <c r="G315" s="20"/>
      <c r="H315" s="20"/>
      <c r="I315" s="20"/>
      <c r="J315" s="20"/>
      <c r="K315" s="20"/>
    </row>
    <row r="316" spans="1:11" x14ac:dyDescent="0.25">
      <c r="A316" s="204"/>
      <c r="B316" s="28"/>
      <c r="C316" s="28"/>
      <c r="D316" s="28"/>
      <c r="E316" s="24"/>
      <c r="F316" s="20"/>
      <c r="G316" s="20"/>
      <c r="H316" s="20"/>
      <c r="I316" s="20"/>
      <c r="J316" s="20"/>
      <c r="K316" s="20"/>
    </row>
    <row r="317" spans="1:11" x14ac:dyDescent="0.25">
      <c r="A317" s="204"/>
      <c r="B317" s="28"/>
      <c r="C317" s="28"/>
      <c r="D317" s="28"/>
      <c r="E317" s="24"/>
      <c r="F317" s="20"/>
      <c r="G317" s="20"/>
      <c r="H317" s="20"/>
      <c r="I317" s="20"/>
      <c r="J317" s="20"/>
      <c r="K317" s="20"/>
    </row>
    <row r="318" spans="1:11" x14ac:dyDescent="0.25">
      <c r="A318" s="204"/>
      <c r="B318" s="28"/>
      <c r="C318" s="28"/>
      <c r="D318" s="28"/>
      <c r="E318" s="24"/>
      <c r="F318" s="20"/>
      <c r="G318" s="20"/>
      <c r="H318" s="20"/>
      <c r="I318" s="20"/>
      <c r="J318" s="20"/>
      <c r="K318" s="20"/>
    </row>
    <row r="319" spans="1:11" x14ac:dyDescent="0.25">
      <c r="A319" s="204"/>
      <c r="B319" s="28"/>
      <c r="C319" s="28"/>
      <c r="D319" s="28"/>
      <c r="E319" s="24"/>
      <c r="F319" s="20"/>
      <c r="G319" s="20"/>
      <c r="H319" s="20"/>
      <c r="I319" s="20"/>
      <c r="J319" s="20"/>
      <c r="K319" s="20"/>
    </row>
    <row r="320" spans="1:11" x14ac:dyDescent="0.25">
      <c r="A320" s="204"/>
      <c r="B320" s="28"/>
      <c r="C320" s="28"/>
      <c r="D320" s="28"/>
      <c r="E320" s="24"/>
      <c r="F320" s="20"/>
      <c r="G320" s="20"/>
      <c r="H320" s="20"/>
      <c r="I320" s="20"/>
      <c r="J320" s="20"/>
      <c r="K320" s="20"/>
    </row>
    <row r="321" spans="1:11" x14ac:dyDescent="0.25">
      <c r="A321" s="204"/>
      <c r="B321" s="28"/>
      <c r="C321" s="28"/>
      <c r="D321" s="28"/>
      <c r="E321" s="24"/>
      <c r="F321" s="20"/>
      <c r="G321" s="20"/>
      <c r="H321" s="20"/>
      <c r="I321" s="20"/>
      <c r="J321" s="20"/>
      <c r="K321" s="20"/>
    </row>
    <row r="322" spans="1:11" x14ac:dyDescent="0.25">
      <c r="A322" s="204"/>
      <c r="B322" s="28"/>
      <c r="C322" s="28"/>
      <c r="D322" s="28"/>
      <c r="E322" s="24"/>
      <c r="F322" s="20"/>
      <c r="G322" s="20"/>
      <c r="H322" s="20"/>
      <c r="I322" s="20"/>
      <c r="J322" s="20"/>
      <c r="K322" s="20"/>
    </row>
    <row r="323" spans="1:11" x14ac:dyDescent="0.25">
      <c r="A323" s="204"/>
      <c r="B323" s="28"/>
      <c r="C323" s="28"/>
      <c r="D323" s="28"/>
      <c r="E323" s="24"/>
      <c r="F323" s="20"/>
      <c r="G323" s="20"/>
      <c r="H323" s="20"/>
      <c r="I323" s="20"/>
      <c r="J323" s="20"/>
      <c r="K323" s="20"/>
    </row>
    <row r="324" spans="1:11" x14ac:dyDescent="0.25">
      <c r="A324" s="204"/>
      <c r="B324" s="28"/>
      <c r="C324" s="28"/>
      <c r="D324" s="28"/>
      <c r="E324" s="24"/>
      <c r="F324" s="20"/>
      <c r="G324" s="20"/>
      <c r="H324" s="20"/>
      <c r="I324" s="20"/>
      <c r="J324" s="20"/>
      <c r="K324" s="20"/>
    </row>
    <row r="325" spans="1:11" x14ac:dyDescent="0.25">
      <c r="A325" s="204"/>
      <c r="B325" s="28"/>
      <c r="C325" s="28"/>
      <c r="D325" s="28"/>
      <c r="E325" s="24"/>
      <c r="F325" s="20"/>
      <c r="G325" s="20"/>
      <c r="H325" s="20"/>
      <c r="I325" s="20"/>
      <c r="J325" s="20"/>
      <c r="K325" s="20"/>
    </row>
    <row r="326" spans="1:11" x14ac:dyDescent="0.25">
      <c r="A326" s="204"/>
      <c r="B326" s="28"/>
      <c r="C326" s="28"/>
      <c r="D326" s="28"/>
      <c r="E326" s="24"/>
      <c r="F326" s="20"/>
      <c r="G326" s="20"/>
      <c r="H326" s="20"/>
      <c r="I326" s="20"/>
      <c r="J326" s="20"/>
      <c r="K326" s="20"/>
    </row>
    <row r="327" spans="1:11" x14ac:dyDescent="0.25">
      <c r="A327" s="204"/>
      <c r="B327" s="28"/>
      <c r="C327" s="28"/>
      <c r="D327" s="28"/>
      <c r="E327" s="24"/>
      <c r="F327" s="20"/>
      <c r="G327" s="20"/>
      <c r="H327" s="20"/>
      <c r="I327" s="20"/>
      <c r="J327" s="20"/>
      <c r="K327" s="20"/>
    </row>
    <row r="328" spans="1:11" x14ac:dyDescent="0.25">
      <c r="A328" s="204"/>
      <c r="B328" s="28"/>
      <c r="C328" s="28"/>
      <c r="D328" s="28"/>
      <c r="E328" s="24"/>
      <c r="F328" s="20"/>
      <c r="G328" s="20"/>
      <c r="H328" s="20"/>
      <c r="I328" s="20"/>
      <c r="J328" s="20"/>
      <c r="K328" s="20"/>
    </row>
    <row r="329" spans="1:11" x14ac:dyDescent="0.25">
      <c r="A329" s="204"/>
      <c r="B329" s="28"/>
      <c r="C329" s="28"/>
      <c r="D329" s="28"/>
      <c r="E329" s="24"/>
      <c r="F329" s="20"/>
      <c r="G329" s="20"/>
      <c r="H329" s="20"/>
      <c r="I329" s="20"/>
      <c r="J329" s="20"/>
      <c r="K329" s="20"/>
    </row>
    <row r="330" spans="1:11" x14ac:dyDescent="0.25">
      <c r="A330" s="204"/>
      <c r="B330" s="191"/>
      <c r="C330" s="191"/>
      <c r="D330" s="191"/>
      <c r="E330" s="192"/>
      <c r="F330" s="20"/>
      <c r="G330" s="20"/>
      <c r="H330" s="20"/>
      <c r="I330" s="20"/>
      <c r="J330" s="20"/>
      <c r="K330" s="20"/>
    </row>
    <row r="331" spans="1:11" x14ac:dyDescent="0.25">
      <c r="A331" s="204"/>
      <c r="B331" s="191"/>
      <c r="C331" s="191"/>
      <c r="D331" s="191"/>
      <c r="E331" s="192"/>
      <c r="F331" s="20"/>
      <c r="G331" s="20"/>
      <c r="H331" s="20"/>
      <c r="I331" s="20"/>
      <c r="J331" s="20"/>
      <c r="K331" s="20"/>
    </row>
    <row r="332" spans="1:11" x14ac:dyDescent="0.25">
      <c r="A332" s="204"/>
      <c r="B332" s="191"/>
      <c r="C332" s="191"/>
      <c r="D332" s="191"/>
      <c r="E332" s="192"/>
      <c r="F332" s="20"/>
      <c r="G332" s="20"/>
      <c r="H332" s="20"/>
      <c r="I332" s="20"/>
      <c r="J332" s="20"/>
      <c r="K332" s="20"/>
    </row>
    <row r="333" spans="1:11" x14ac:dyDescent="0.25">
      <c r="A333" s="204"/>
      <c r="B333" s="191"/>
      <c r="C333" s="191"/>
      <c r="D333" s="191"/>
      <c r="E333" s="192"/>
      <c r="F333" s="20"/>
      <c r="G333" s="20"/>
      <c r="H333" s="20"/>
      <c r="I333" s="20"/>
      <c r="J333" s="20"/>
      <c r="K333" s="20"/>
    </row>
    <row r="334" spans="1:11" x14ac:dyDescent="0.25">
      <c r="G334" s="190" t="str">
        <f>+CONCATENATE("Metrado Total :",K276)</f>
        <v>Metrado Total :m2</v>
      </c>
      <c r="H334" s="190"/>
      <c r="I334" s="190"/>
      <c r="K334" s="29">
        <f>+SUM(K278:K333)</f>
        <v>2.4579</v>
      </c>
    </row>
  </sheetData>
  <mergeCells count="265">
    <mergeCell ref="B190:E191"/>
    <mergeCell ref="B192:E193"/>
    <mergeCell ref="A188:A193"/>
    <mergeCell ref="A198:A200"/>
    <mergeCell ref="B198:E198"/>
    <mergeCell ref="B92:E93"/>
    <mergeCell ref="B94:E95"/>
    <mergeCell ref="A124:A131"/>
    <mergeCell ref="B125:E125"/>
    <mergeCell ref="B127:E127"/>
    <mergeCell ref="B129:E129"/>
    <mergeCell ref="B131:E131"/>
    <mergeCell ref="B122:I122"/>
    <mergeCell ref="B123:E123"/>
    <mergeCell ref="B124:E124"/>
    <mergeCell ref="B126:E126"/>
    <mergeCell ref="B128:E128"/>
    <mergeCell ref="B130:E130"/>
    <mergeCell ref="B117:E117"/>
    <mergeCell ref="B118:E118"/>
    <mergeCell ref="B119:E119"/>
    <mergeCell ref="G120:I120"/>
    <mergeCell ref="A104:A119"/>
    <mergeCell ref="B106:E106"/>
    <mergeCell ref="G132:I132"/>
    <mergeCell ref="B142:I142"/>
    <mergeCell ref="B143:E143"/>
    <mergeCell ref="B144:E144"/>
    <mergeCell ref="A144:A151"/>
    <mergeCell ref="B134:I134"/>
    <mergeCell ref="B135:E135"/>
    <mergeCell ref="A136:A139"/>
    <mergeCell ref="B136:E136"/>
    <mergeCell ref="B113:E113"/>
    <mergeCell ref="B114:E114"/>
    <mergeCell ref="B115:E115"/>
    <mergeCell ref="G97:I97"/>
    <mergeCell ref="B99:K99"/>
    <mergeCell ref="B100:K100"/>
    <mergeCell ref="B102:I102"/>
    <mergeCell ref="B103:E103"/>
    <mergeCell ref="B104:E104"/>
    <mergeCell ref="B108:E108"/>
    <mergeCell ref="B112:E112"/>
    <mergeCell ref="B116:E116"/>
    <mergeCell ref="G87:I87"/>
    <mergeCell ref="B89:I89"/>
    <mergeCell ref="B90:E90"/>
    <mergeCell ref="A91:A96"/>
    <mergeCell ref="B91:E91"/>
    <mergeCell ref="B96:E96"/>
    <mergeCell ref="G79:I79"/>
    <mergeCell ref="B81:I81"/>
    <mergeCell ref="B82:E82"/>
    <mergeCell ref="A83:A86"/>
    <mergeCell ref="B83:E83"/>
    <mergeCell ref="B84:E84"/>
    <mergeCell ref="B85:E85"/>
    <mergeCell ref="B86:E86"/>
    <mergeCell ref="H83:I83"/>
    <mergeCell ref="H84:I84"/>
    <mergeCell ref="H85:I85"/>
    <mergeCell ref="H86:I86"/>
    <mergeCell ref="B105:E105"/>
    <mergeCell ref="B107:E107"/>
    <mergeCell ref="B109:E109"/>
    <mergeCell ref="B110:E110"/>
    <mergeCell ref="B111:E111"/>
    <mergeCell ref="G71:I71"/>
    <mergeCell ref="B73:I73"/>
    <mergeCell ref="B74:E74"/>
    <mergeCell ref="A75:A78"/>
    <mergeCell ref="B75:E75"/>
    <mergeCell ref="B76:E76"/>
    <mergeCell ref="B77:E77"/>
    <mergeCell ref="B78:E78"/>
    <mergeCell ref="G63:I63"/>
    <mergeCell ref="B65:I65"/>
    <mergeCell ref="B66:E66"/>
    <mergeCell ref="A67:A70"/>
    <mergeCell ref="B67:E67"/>
    <mergeCell ref="B68:E68"/>
    <mergeCell ref="B69:E69"/>
    <mergeCell ref="B70:E70"/>
    <mergeCell ref="H67:I67"/>
    <mergeCell ref="H68:I68"/>
    <mergeCell ref="H69:I69"/>
    <mergeCell ref="H70:I70"/>
    <mergeCell ref="H75:I75"/>
    <mergeCell ref="H76:I76"/>
    <mergeCell ref="H77:I77"/>
    <mergeCell ref="H78:I78"/>
    <mergeCell ref="B57:I57"/>
    <mergeCell ref="B58:E58"/>
    <mergeCell ref="A59:A62"/>
    <mergeCell ref="B59:E59"/>
    <mergeCell ref="B60:E60"/>
    <mergeCell ref="B61:E61"/>
    <mergeCell ref="B62:E62"/>
    <mergeCell ref="G54:I54"/>
    <mergeCell ref="H50:I50"/>
    <mergeCell ref="H51:I51"/>
    <mergeCell ref="H52:I52"/>
    <mergeCell ref="H53:I53"/>
    <mergeCell ref="B56:K56"/>
    <mergeCell ref="H61:I61"/>
    <mergeCell ref="H62:I62"/>
    <mergeCell ref="G46:I46"/>
    <mergeCell ref="B48:I48"/>
    <mergeCell ref="B49:E49"/>
    <mergeCell ref="A50:A53"/>
    <mergeCell ref="B50:E50"/>
    <mergeCell ref="B51:E51"/>
    <mergeCell ref="B52:E52"/>
    <mergeCell ref="B53:E53"/>
    <mergeCell ref="B37:E37"/>
    <mergeCell ref="G38:I38"/>
    <mergeCell ref="B40:I40"/>
    <mergeCell ref="B41:E41"/>
    <mergeCell ref="A42:A45"/>
    <mergeCell ref="B42:E42"/>
    <mergeCell ref="B43:E43"/>
    <mergeCell ref="B44:E44"/>
    <mergeCell ref="B45:E45"/>
    <mergeCell ref="B35:E35"/>
    <mergeCell ref="B36:E36"/>
    <mergeCell ref="B25:E25"/>
    <mergeCell ref="B26:E26"/>
    <mergeCell ref="G30:I30"/>
    <mergeCell ref="B27:E27"/>
    <mergeCell ref="B28:E28"/>
    <mergeCell ref="B29:E29"/>
    <mergeCell ref="H26:I26"/>
    <mergeCell ref="H27:I27"/>
    <mergeCell ref="H28:I28"/>
    <mergeCell ref="H29:I29"/>
    <mergeCell ref="B10:E10"/>
    <mergeCell ref="B7:K7"/>
    <mergeCell ref="B8:I8"/>
    <mergeCell ref="G11:I11"/>
    <mergeCell ref="A1:K1"/>
    <mergeCell ref="B9:E9"/>
    <mergeCell ref="C2:J2"/>
    <mergeCell ref="H59:I59"/>
    <mergeCell ref="H60:I60"/>
    <mergeCell ref="B18:I18"/>
    <mergeCell ref="B19:E19"/>
    <mergeCell ref="B20:E20"/>
    <mergeCell ref="G21:I21"/>
    <mergeCell ref="B23:K23"/>
    <mergeCell ref="B24:I24"/>
    <mergeCell ref="B15:E15"/>
    <mergeCell ref="B13:I13"/>
    <mergeCell ref="B14:E14"/>
    <mergeCell ref="G16:I16"/>
    <mergeCell ref="A26:A29"/>
    <mergeCell ref="B32:I32"/>
    <mergeCell ref="B33:E33"/>
    <mergeCell ref="A34:A37"/>
    <mergeCell ref="B34:E34"/>
    <mergeCell ref="B164:E164"/>
    <mergeCell ref="B166:E166"/>
    <mergeCell ref="B167:E167"/>
    <mergeCell ref="G168:I168"/>
    <mergeCell ref="B170:I170"/>
    <mergeCell ref="B171:E171"/>
    <mergeCell ref="B137:E137"/>
    <mergeCell ref="B138:E138"/>
    <mergeCell ref="B139:E139"/>
    <mergeCell ref="G140:I140"/>
    <mergeCell ref="B162:K162"/>
    <mergeCell ref="B163:I163"/>
    <mergeCell ref="G152:I152"/>
    <mergeCell ref="B146:E146"/>
    <mergeCell ref="B148:E148"/>
    <mergeCell ref="B150:E150"/>
    <mergeCell ref="B145:E145"/>
    <mergeCell ref="B147:E147"/>
    <mergeCell ref="B149:E149"/>
    <mergeCell ref="B151:E151"/>
    <mergeCell ref="B165:E165"/>
    <mergeCell ref="A165:A167"/>
    <mergeCell ref="B186:I186"/>
    <mergeCell ref="B187:E187"/>
    <mergeCell ref="G184:I184"/>
    <mergeCell ref="A172:A183"/>
    <mergeCell ref="B176:E179"/>
    <mergeCell ref="B180:E183"/>
    <mergeCell ref="B172:E175"/>
    <mergeCell ref="B188:E189"/>
    <mergeCell ref="B203:I203"/>
    <mergeCell ref="B204:E204"/>
    <mergeCell ref="A205:A208"/>
    <mergeCell ref="B205:E205"/>
    <mergeCell ref="B206:E206"/>
    <mergeCell ref="B207:E207"/>
    <mergeCell ref="B208:E208"/>
    <mergeCell ref="G194:I194"/>
    <mergeCell ref="B196:I196"/>
    <mergeCell ref="B197:E197"/>
    <mergeCell ref="B199:E199"/>
    <mergeCell ref="B200:E200"/>
    <mergeCell ref="G201:I201"/>
    <mergeCell ref="B222:E222"/>
    <mergeCell ref="B224:E224"/>
    <mergeCell ref="B226:E226"/>
    <mergeCell ref="A221:A236"/>
    <mergeCell ref="G209:I209"/>
    <mergeCell ref="B217:K217"/>
    <mergeCell ref="B218:K218"/>
    <mergeCell ref="B219:I219"/>
    <mergeCell ref="B220:E220"/>
    <mergeCell ref="B221:E221"/>
    <mergeCell ref="B223:E223"/>
    <mergeCell ref="B225:E225"/>
    <mergeCell ref="G249:I249"/>
    <mergeCell ref="B244:E248"/>
    <mergeCell ref="B227:E236"/>
    <mergeCell ref="B154:I154"/>
    <mergeCell ref="B155:E155"/>
    <mergeCell ref="A156:A159"/>
    <mergeCell ref="B156:E156"/>
    <mergeCell ref="B157:E157"/>
    <mergeCell ref="B158:E158"/>
    <mergeCell ref="B159:E159"/>
    <mergeCell ref="G160:I160"/>
    <mergeCell ref="B211:I211"/>
    <mergeCell ref="B212:E212"/>
    <mergeCell ref="A213:A214"/>
    <mergeCell ref="B213:E213"/>
    <mergeCell ref="B214:E214"/>
    <mergeCell ref="G215:I215"/>
    <mergeCell ref="B239:I239"/>
    <mergeCell ref="B240:E240"/>
    <mergeCell ref="A241:A248"/>
    <mergeCell ref="B241:E241"/>
    <mergeCell ref="B242:E242"/>
    <mergeCell ref="B243:E243"/>
    <mergeCell ref="G237:I237"/>
    <mergeCell ref="A278:A333"/>
    <mergeCell ref="B263:I263"/>
    <mergeCell ref="B264:E264"/>
    <mergeCell ref="B265:E265"/>
    <mergeCell ref="B266:E266"/>
    <mergeCell ref="B267:E267"/>
    <mergeCell ref="G273:I273"/>
    <mergeCell ref="B251:I251"/>
    <mergeCell ref="B252:E252"/>
    <mergeCell ref="B253:E253"/>
    <mergeCell ref="B254:E254"/>
    <mergeCell ref="B255:E255"/>
    <mergeCell ref="G261:I261"/>
    <mergeCell ref="B256:E260"/>
    <mergeCell ref="A253:A260"/>
    <mergeCell ref="B268:E272"/>
    <mergeCell ref="A265:A272"/>
    <mergeCell ref="G334:I334"/>
    <mergeCell ref="B330:E330"/>
    <mergeCell ref="B331:E331"/>
    <mergeCell ref="B332:E332"/>
    <mergeCell ref="B333:E333"/>
    <mergeCell ref="B278:E290"/>
    <mergeCell ref="B275:K275"/>
    <mergeCell ref="B276:I276"/>
    <mergeCell ref="B277:E277"/>
  </mergeCells>
  <phoneticPr fontId="5" type="noConversion"/>
  <pageMargins left="0.7" right="0.7" top="0.75" bottom="0.75" header="0.3" footer="0.3"/>
  <pageSetup scale="64" orientation="portrait" horizontalDpi="4294967293" verticalDpi="0" r:id="rId1"/>
  <rowBreaks count="2" manualBreakCount="2">
    <brk id="121" max="11" man="1"/>
    <brk id="194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DESAGREGADO DE METRADOS</vt:lpstr>
      <vt:lpstr>RESUMEN DE METRADOS</vt:lpstr>
      <vt:lpstr>Hoja1</vt:lpstr>
      <vt:lpstr>'DESAGREGADO DE METRADOS'!Área_de_impresión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Campos</dc:creator>
  <cp:lastModifiedBy>PLAZA VEA</cp:lastModifiedBy>
  <cp:lastPrinted>2023-03-30T23:11:25Z</cp:lastPrinted>
  <dcterms:created xsi:type="dcterms:W3CDTF">2022-10-16T15:50:59Z</dcterms:created>
  <dcterms:modified xsi:type="dcterms:W3CDTF">2023-04-01T23:35:56Z</dcterms:modified>
</cp:coreProperties>
</file>